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rnleygov.sharepoint.com/teams/planningpolicy/Shared Documents/09 SPDs and SPGs/9.10 Developer Contributions SPD/C AH Burnleys Calculator/2026 - Feb/"/>
    </mc:Choice>
  </mc:AlternateContent>
  <xr:revisionPtr revIDLastSave="85" documentId="8_{6E4AED91-AB56-4CDE-B667-EEB3DC69822D}" xr6:coauthVersionLast="47" xr6:coauthVersionMax="47" xr10:uidLastSave="{20EC50B8-577F-4677-B34F-7F91C7779C3E}"/>
  <bookViews>
    <workbookView showSheetTabs="0"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Sheet1!$A$1:$M$59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1" i="1" l="1"/>
  <c r="C54" i="1" l="1"/>
  <c r="C41" i="1"/>
  <c r="C28" i="1"/>
  <c r="G53" i="1"/>
  <c r="H53" i="1" s="1"/>
  <c r="J53" i="1" s="1"/>
  <c r="G52" i="1"/>
  <c r="H52" i="1" s="1"/>
  <c r="H51" i="1"/>
  <c r="G50" i="1"/>
  <c r="H50" i="1" s="1"/>
  <c r="G49" i="1"/>
  <c r="H49" i="1" s="1"/>
  <c r="J49" i="1" s="1"/>
  <c r="G48" i="1"/>
  <c r="H48" i="1" s="1"/>
  <c r="G47" i="1"/>
  <c r="H47" i="1" s="1"/>
  <c r="K53" i="1"/>
  <c r="K52" i="1"/>
  <c r="K51" i="1"/>
  <c r="K50" i="1"/>
  <c r="K49" i="1"/>
  <c r="K48" i="1"/>
  <c r="K47" i="1"/>
  <c r="I48" i="1"/>
  <c r="I49" i="1"/>
  <c r="I50" i="1"/>
  <c r="I51" i="1"/>
  <c r="I52" i="1"/>
  <c r="I53" i="1"/>
  <c r="I47" i="1"/>
  <c r="E40" i="1"/>
  <c r="F40" i="1" s="1"/>
  <c r="E39" i="1"/>
  <c r="F39" i="1" s="1"/>
  <c r="E38" i="1"/>
  <c r="F38" i="1" s="1"/>
  <c r="E37" i="1"/>
  <c r="F37" i="1" s="1"/>
  <c r="E36" i="1"/>
  <c r="F36" i="1" s="1"/>
  <c r="E35" i="1"/>
  <c r="F35" i="1" s="1"/>
  <c r="E34" i="1"/>
  <c r="F34" i="1" s="1"/>
  <c r="H40" i="1"/>
  <c r="J40" i="1" s="1"/>
  <c r="H39" i="1"/>
  <c r="J39" i="1" s="1"/>
  <c r="H38" i="1"/>
  <c r="J38" i="1" s="1"/>
  <c r="H37" i="1"/>
  <c r="J37" i="1" s="1"/>
  <c r="H36" i="1"/>
  <c r="J36" i="1" s="1"/>
  <c r="H35" i="1"/>
  <c r="J35" i="1" s="1"/>
  <c r="H34" i="1"/>
  <c r="J34" i="1" s="1"/>
  <c r="I35" i="1"/>
  <c r="I36" i="1"/>
  <c r="I37" i="1"/>
  <c r="I38" i="1"/>
  <c r="I39" i="1"/>
  <c r="I40" i="1"/>
  <c r="I34" i="1"/>
  <c r="E53" i="1"/>
  <c r="F53" i="1" s="1"/>
  <c r="E52" i="1"/>
  <c r="F52" i="1" s="1"/>
  <c r="E51" i="1"/>
  <c r="F51" i="1" s="1"/>
  <c r="E50" i="1"/>
  <c r="F50" i="1" s="1"/>
  <c r="E49" i="1"/>
  <c r="F49" i="1" s="1"/>
  <c r="E48" i="1"/>
  <c r="F48" i="1" s="1"/>
  <c r="E47" i="1"/>
  <c r="F47" i="1" s="1"/>
  <c r="I27" i="1"/>
  <c r="I26" i="1"/>
  <c r="I25" i="1"/>
  <c r="I24" i="1"/>
  <c r="I23" i="1"/>
  <c r="I22" i="1"/>
  <c r="I21" i="1"/>
  <c r="H22" i="1"/>
  <c r="J22" i="1" s="1"/>
  <c r="H23" i="1"/>
  <c r="J23" i="1" s="1"/>
  <c r="H24" i="1"/>
  <c r="J24" i="1" s="1"/>
  <c r="H25" i="1"/>
  <c r="J25" i="1" s="1"/>
  <c r="H26" i="1"/>
  <c r="J26" i="1" s="1"/>
  <c r="H27" i="1"/>
  <c r="J27" i="1" s="1"/>
  <c r="H21" i="1"/>
  <c r="J21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K38" i="1" l="1"/>
  <c r="J47" i="1"/>
  <c r="J51" i="1"/>
  <c r="J50" i="1"/>
  <c r="L50" i="1" s="1"/>
  <c r="J48" i="1"/>
  <c r="L48" i="1" s="1"/>
  <c r="J52" i="1"/>
  <c r="C56" i="1"/>
  <c r="L51" i="1"/>
  <c r="L47" i="1"/>
  <c r="L52" i="1"/>
  <c r="L49" i="1"/>
  <c r="L53" i="1"/>
  <c r="K37" i="1"/>
  <c r="K23" i="1"/>
  <c r="K27" i="1"/>
  <c r="K35" i="1"/>
  <c r="K39" i="1"/>
  <c r="K22" i="1"/>
  <c r="K26" i="1"/>
  <c r="K24" i="1"/>
  <c r="K21" i="1"/>
  <c r="K25" i="1"/>
  <c r="K34" i="1"/>
  <c r="K36" i="1"/>
  <c r="K40" i="1"/>
  <c r="L54" i="1" l="1"/>
  <c r="K41" i="1"/>
  <c r="K28" i="1"/>
  <c r="L56" i="1" l="1"/>
  <c r="F13" i="1"/>
  <c r="D12" i="1"/>
  <c r="K7" i="1"/>
  <c r="E10" i="1" s="1"/>
  <c r="G10" i="1" s="1"/>
  <c r="E11" i="1" l="1"/>
  <c r="G11" i="1" s="1"/>
  <c r="E12" i="1"/>
  <c r="G12" i="1" s="1"/>
  <c r="G13" i="1" s="1"/>
  <c r="D13" i="1"/>
  <c r="E13" i="1" l="1"/>
</calcChain>
</file>

<file path=xl/sharedStrings.xml><?xml version="1.0" encoding="utf-8"?>
<sst xmlns="http://schemas.openxmlformats.org/spreadsheetml/2006/main" count="99" uniqueCount="47">
  <si>
    <t>Burnley Borough Council</t>
  </si>
  <si>
    <t>Affordable Housing Contribution Calculator</t>
  </si>
  <si>
    <t>Site Name</t>
  </si>
  <si>
    <t>Example</t>
  </si>
  <si>
    <t>Date</t>
  </si>
  <si>
    <t>Number of Units</t>
  </si>
  <si>
    <t>Percentage of Affordable Housing</t>
  </si>
  <si>
    <t>Number of Affordable Units</t>
  </si>
  <si>
    <t>Affordable Housing Type</t>
  </si>
  <si>
    <t>Mix</t>
  </si>
  <si>
    <t>Units</t>
  </si>
  <si>
    <t>Onsite Units Provided</t>
  </si>
  <si>
    <t>Offsite Units Required</t>
  </si>
  <si>
    <t>Affordable Rented</t>
  </si>
  <si>
    <t>Social Rented</t>
  </si>
  <si>
    <t xml:space="preserve">Intermediate </t>
  </si>
  <si>
    <t xml:space="preserve">Check: </t>
  </si>
  <si>
    <t>Off-site Contribution Calculations</t>
  </si>
  <si>
    <t>Housing Mix/Type</t>
  </si>
  <si>
    <t>Number</t>
  </si>
  <si>
    <t>OMV if on</t>
  </si>
  <si>
    <t>Profit (%)</t>
  </si>
  <si>
    <t>Net Total</t>
  </si>
  <si>
    <t>Weekly</t>
  </si>
  <si>
    <t>Mgt Charge</t>
  </si>
  <si>
    <t>Yield</t>
  </si>
  <si>
    <t>Capitalised</t>
  </si>
  <si>
    <t>Contribution</t>
  </si>
  <si>
    <t>of Units</t>
  </si>
  <si>
    <t>site (£)</t>
  </si>
  <si>
    <t>Cost (£)</t>
  </si>
  <si>
    <t>Rent (£)</t>
  </si>
  <si>
    <t>(£)</t>
  </si>
  <si>
    <t>1 Bed Flat</t>
  </si>
  <si>
    <t>2 Bed Flat</t>
  </si>
  <si>
    <t>3 Bed Flat</t>
  </si>
  <si>
    <t>2 Bed Hse</t>
  </si>
  <si>
    <t>3 Bed Hse</t>
  </si>
  <si>
    <t>4 Bed Hse</t>
  </si>
  <si>
    <t>5 Bed Hse</t>
  </si>
  <si>
    <t>Total</t>
  </si>
  <si>
    <t>Intermediate - Shared Ownership</t>
  </si>
  <si>
    <t>Equity Rent</t>
  </si>
  <si>
    <t>1st Tranche</t>
  </si>
  <si>
    <t>Total Units</t>
  </si>
  <si>
    <t xml:space="preserve">Total Contributions </t>
  </si>
  <si>
    <t>Version: February 2026 - Unrounded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</si>
</sst>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u/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 style="thin">
        <color indexed="64"/>
      </right>
      <top style="thin">
        <color rgb="FF0070C0"/>
      </top>
      <bottom style="thin">
        <color rgb="FF0070C0"/>
      </bottom>
      <diagonal/>
    </border>
    <border>
      <left style="thin">
        <color indexed="64"/>
      </left>
      <right style="thin">
        <color indexed="64"/>
      </right>
      <top style="thin">
        <color rgb="FF0070C0"/>
      </top>
      <bottom style="thin">
        <color rgb="FF0070C0"/>
      </bottom>
      <diagonal/>
    </border>
    <border>
      <left style="thin">
        <color indexed="64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indexed="64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0" fillId="2" borderId="0" xfId="0" applyFill="1" applyProtection="1">
      <protection hidden="1"/>
    </xf>
    <xf numFmtId="0" fontId="8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right"/>
      <protection hidden="1"/>
    </xf>
    <xf numFmtId="0" fontId="0" fillId="2" borderId="0" xfId="0" applyFill="1" applyAlignment="1" applyProtection="1">
      <alignment horizontal="right"/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6" fillId="3" borderId="1" xfId="0" applyFont="1" applyFill="1" applyBorder="1" applyAlignment="1" applyProtection="1">
      <alignment horizontal="center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Protection="1">
      <protection hidden="1"/>
    </xf>
    <xf numFmtId="9" fontId="7" fillId="6" borderId="5" xfId="0" applyNumberFormat="1" applyFont="1" applyFill="1" applyBorder="1" applyAlignment="1" applyProtection="1">
      <alignment horizontal="center"/>
      <protection hidden="1"/>
    </xf>
    <xf numFmtId="0" fontId="7" fillId="6" borderId="5" xfId="0" applyFont="1" applyFill="1" applyBorder="1" applyAlignment="1" applyProtection="1">
      <alignment horizontal="center" wrapText="1"/>
      <protection hidden="1"/>
    </xf>
    <xf numFmtId="2" fontId="6" fillId="3" borderId="5" xfId="1" applyNumberFormat="1" applyFont="1" applyFill="1" applyBorder="1" applyAlignment="1" applyProtection="1">
      <alignment horizontal="right" indent="2"/>
      <protection hidden="1"/>
    </xf>
    <xf numFmtId="2" fontId="6" fillId="3" borderId="5" xfId="0" applyNumberFormat="1" applyFont="1" applyFill="1" applyBorder="1" applyAlignment="1" applyProtection="1">
      <alignment horizontal="right" indent="2"/>
      <protection hidden="1"/>
    </xf>
    <xf numFmtId="9" fontId="6" fillId="3" borderId="5" xfId="0" applyNumberFormat="1" applyFont="1" applyFill="1" applyBorder="1" applyAlignment="1" applyProtection="1">
      <alignment horizontal="right" indent="2"/>
      <protection hidden="1"/>
    </xf>
    <xf numFmtId="0" fontId="2" fillId="2" borderId="7" xfId="0" applyFont="1" applyFill="1" applyBorder="1" applyProtection="1">
      <protection hidden="1"/>
    </xf>
    <xf numFmtId="0" fontId="5" fillId="3" borderId="5" xfId="0" applyFont="1" applyFill="1" applyBorder="1" applyAlignment="1" applyProtection="1">
      <alignment horizontal="right"/>
      <protection hidden="1"/>
    </xf>
    <xf numFmtId="1" fontId="6" fillId="3" borderId="5" xfId="1" applyNumberFormat="1" applyFont="1" applyFill="1" applyBorder="1" applyAlignment="1" applyProtection="1">
      <alignment horizontal="right" indent="2"/>
      <protection hidden="1"/>
    </xf>
    <xf numFmtId="9" fontId="0" fillId="2" borderId="0" xfId="0" applyNumberFormat="1" applyFill="1" applyProtection="1">
      <protection hidden="1"/>
    </xf>
    <xf numFmtId="0" fontId="9" fillId="2" borderId="0" xfId="0" applyFont="1" applyFill="1" applyProtection="1">
      <protection hidden="1"/>
    </xf>
    <xf numFmtId="0" fontId="7" fillId="4" borderId="9" xfId="0" applyFont="1" applyFill="1" applyBorder="1" applyAlignment="1" applyProtection="1">
      <alignment horizontal="center"/>
      <protection hidden="1"/>
    </xf>
    <xf numFmtId="0" fontId="7" fillId="4" borderId="6" xfId="0" applyFont="1" applyFill="1" applyBorder="1" applyAlignment="1" applyProtection="1">
      <alignment horizontal="center"/>
      <protection hidden="1"/>
    </xf>
    <xf numFmtId="3" fontId="6" fillId="3" borderId="5" xfId="1" applyNumberFormat="1" applyFont="1" applyFill="1" applyBorder="1" applyAlignment="1" applyProtection="1">
      <alignment horizontal="right" indent="1"/>
      <protection hidden="1"/>
    </xf>
    <xf numFmtId="3" fontId="6" fillId="3" borderId="5" xfId="1" applyNumberFormat="1" applyFont="1" applyFill="1" applyBorder="1" applyAlignment="1" applyProtection="1">
      <alignment horizontal="right" indent="2"/>
      <protection hidden="1"/>
    </xf>
    <xf numFmtId="3" fontId="6" fillId="3" borderId="5" xfId="0" applyNumberFormat="1" applyFont="1" applyFill="1" applyBorder="1" applyAlignment="1" applyProtection="1">
      <alignment horizontal="right" indent="1"/>
      <protection hidden="1"/>
    </xf>
    <xf numFmtId="10" fontId="6" fillId="3" borderId="5" xfId="2" applyNumberFormat="1" applyFont="1" applyFill="1" applyBorder="1" applyAlignment="1" applyProtection="1">
      <alignment horizontal="right" indent="1"/>
      <protection hidden="1"/>
    </xf>
    <xf numFmtId="0" fontId="10" fillId="3" borderId="5" xfId="0" applyFont="1" applyFill="1" applyBorder="1" applyAlignment="1" applyProtection="1">
      <alignment horizontal="center"/>
      <protection hidden="1"/>
    </xf>
    <xf numFmtId="0" fontId="6" fillId="2" borderId="0" xfId="0" applyFont="1" applyFill="1" applyProtection="1">
      <protection hidden="1"/>
    </xf>
    <xf numFmtId="3" fontId="10" fillId="3" borderId="5" xfId="0" applyNumberFormat="1" applyFont="1" applyFill="1" applyBorder="1" applyAlignment="1" applyProtection="1">
      <alignment horizontal="right" indent="1"/>
      <protection hidden="1"/>
    </xf>
    <xf numFmtId="3" fontId="6" fillId="3" borderId="5" xfId="0" applyNumberFormat="1" applyFont="1" applyFill="1" applyBorder="1" applyAlignment="1" applyProtection="1">
      <alignment horizontal="right" indent="2"/>
      <protection hidden="1"/>
    </xf>
    <xf numFmtId="3" fontId="6" fillId="3" borderId="13" xfId="0" applyNumberFormat="1" applyFont="1" applyFill="1" applyBorder="1" applyAlignment="1" applyProtection="1">
      <alignment horizontal="right" indent="1"/>
      <protection hidden="1"/>
    </xf>
    <xf numFmtId="0" fontId="10" fillId="2" borderId="7" xfId="0" applyFont="1" applyFill="1" applyBorder="1" applyAlignment="1" applyProtection="1">
      <alignment horizontal="center"/>
      <protection hidden="1"/>
    </xf>
    <xf numFmtId="0" fontId="10" fillId="3" borderId="12" xfId="0" applyFont="1" applyFill="1" applyBorder="1" applyAlignment="1" applyProtection="1">
      <alignment horizontal="center"/>
      <protection hidden="1"/>
    </xf>
    <xf numFmtId="9" fontId="6" fillId="5" borderId="1" xfId="2" applyFont="1" applyFill="1" applyBorder="1" applyAlignment="1" applyProtection="1">
      <alignment horizontal="center"/>
      <protection locked="0"/>
    </xf>
    <xf numFmtId="9" fontId="6" fillId="5" borderId="5" xfId="0" applyNumberFormat="1" applyFont="1" applyFill="1" applyBorder="1" applyAlignment="1" applyProtection="1">
      <alignment horizontal="right" indent="2"/>
      <protection locked="0"/>
    </xf>
    <xf numFmtId="1" fontId="6" fillId="5" borderId="5" xfId="0" applyNumberFormat="1" applyFont="1" applyFill="1" applyBorder="1" applyAlignment="1" applyProtection="1">
      <alignment horizontal="right" indent="2"/>
      <protection locked="0"/>
    </xf>
    <xf numFmtId="0" fontId="6" fillId="5" borderId="8" xfId="0" applyFont="1" applyFill="1" applyBorder="1" applyAlignment="1" applyProtection="1">
      <alignment horizontal="center"/>
      <protection locked="0"/>
    </xf>
    <xf numFmtId="3" fontId="6" fillId="5" borderId="5" xfId="1" applyNumberFormat="1" applyFont="1" applyFill="1" applyBorder="1" applyAlignment="1" applyProtection="1">
      <alignment horizontal="right" indent="2"/>
      <protection locked="0"/>
    </xf>
    <xf numFmtId="3" fontId="6" fillId="5" borderId="5" xfId="1" applyNumberFormat="1" applyFont="1" applyFill="1" applyBorder="1" applyAlignment="1" applyProtection="1">
      <alignment horizontal="right" indent="1"/>
      <protection locked="0"/>
    </xf>
    <xf numFmtId="0" fontId="6" fillId="5" borderId="5" xfId="0" applyFont="1" applyFill="1" applyBorder="1" applyAlignment="1" applyProtection="1">
      <alignment horizontal="center"/>
      <protection locked="0"/>
    </xf>
    <xf numFmtId="10" fontId="6" fillId="5" borderId="6" xfId="2" applyNumberFormat="1" applyFont="1" applyFill="1" applyBorder="1" applyAlignment="1" applyProtection="1">
      <alignment horizontal="center"/>
      <protection locked="0"/>
    </xf>
    <xf numFmtId="4" fontId="6" fillId="5" borderId="5" xfId="0" applyNumberFormat="1" applyFont="1" applyFill="1" applyBorder="1" applyAlignment="1" applyProtection="1">
      <alignment horizontal="right" indent="2"/>
      <protection locked="0"/>
    </xf>
    <xf numFmtId="10" fontId="6" fillId="5" borderId="6" xfId="2" applyNumberFormat="1" applyFont="1" applyFill="1" applyBorder="1" applyAlignment="1" applyProtection="1">
      <alignment horizontal="right" indent="1"/>
      <protection locked="0"/>
    </xf>
    <xf numFmtId="0" fontId="11" fillId="4" borderId="5" xfId="0" applyFont="1" applyFill="1" applyBorder="1" applyAlignment="1" applyProtection="1">
      <alignment horizontal="center"/>
      <protection hidden="1"/>
    </xf>
    <xf numFmtId="3" fontId="10" fillId="3" borderId="12" xfId="0" applyNumberFormat="1" applyFont="1" applyFill="1" applyBorder="1" applyAlignment="1" applyProtection="1">
      <alignment horizontal="right" indent="1"/>
      <protection hidden="1"/>
    </xf>
    <xf numFmtId="0" fontId="0" fillId="0" borderId="0" xfId="0" applyProtection="1">
      <protection hidden="1"/>
    </xf>
    <xf numFmtId="0" fontId="12" fillId="2" borderId="0" xfId="0" applyFont="1" applyFill="1" applyProtection="1">
      <protection hidden="1"/>
    </xf>
    <xf numFmtId="0" fontId="12" fillId="2" borderId="0" xfId="0" applyFont="1" applyFill="1" applyAlignment="1" applyProtection="1">
      <alignment horizontal="right"/>
      <protection hidden="1"/>
    </xf>
    <xf numFmtId="3" fontId="10" fillId="2" borderId="17" xfId="0" applyNumberFormat="1" applyFont="1" applyFill="1" applyBorder="1" applyAlignment="1" applyProtection="1">
      <alignment horizontal="right" indent="1"/>
      <protection hidden="1"/>
    </xf>
    <xf numFmtId="4" fontId="6" fillId="5" borderId="5" xfId="1" applyNumberFormat="1" applyFont="1" applyFill="1" applyBorder="1" applyAlignment="1" applyProtection="1">
      <alignment horizontal="right" indent="2"/>
      <protection locked="0"/>
    </xf>
    <xf numFmtId="4" fontId="10" fillId="3" borderId="5" xfId="1" applyNumberFormat="1" applyFont="1" applyFill="1" applyBorder="1" applyAlignment="1" applyProtection="1">
      <alignment horizontal="right" indent="2"/>
      <protection hidden="1"/>
    </xf>
    <xf numFmtId="4" fontId="10" fillId="3" borderId="10" xfId="1" applyNumberFormat="1" applyFont="1" applyFill="1" applyBorder="1" applyAlignment="1" applyProtection="1">
      <alignment horizontal="right" indent="2"/>
      <protection hidden="1"/>
    </xf>
    <xf numFmtId="0" fontId="6" fillId="5" borderId="1" xfId="0" applyFont="1" applyFill="1" applyBorder="1" applyAlignment="1" applyProtection="1">
      <alignment horizontal="center"/>
      <protection locked="0"/>
    </xf>
    <xf numFmtId="0" fontId="7" fillId="6" borderId="5" xfId="0" applyFont="1" applyFill="1" applyBorder="1" applyAlignment="1" applyProtection="1">
      <alignment horizontal="center"/>
      <protection hidden="1"/>
    </xf>
    <xf numFmtId="0" fontId="7" fillId="4" borderId="14" xfId="0" applyFont="1" applyFill="1" applyBorder="1" applyAlignment="1" applyProtection="1">
      <alignment horizontal="right"/>
      <protection hidden="1"/>
    </xf>
    <xf numFmtId="0" fontId="7" fillId="4" borderId="15" xfId="0" applyFont="1" applyFill="1" applyBorder="1" applyAlignment="1" applyProtection="1">
      <alignment horizontal="right"/>
      <protection hidden="1"/>
    </xf>
    <xf numFmtId="0" fontId="7" fillId="4" borderId="16" xfId="0" applyFont="1" applyFill="1" applyBorder="1" applyAlignment="1" applyProtection="1">
      <alignment horizontal="right"/>
      <protection hidden="1"/>
    </xf>
    <xf numFmtId="0" fontId="7" fillId="2" borderId="17" xfId="0" applyFont="1" applyFill="1" applyBorder="1" applyAlignment="1" applyProtection="1">
      <alignment horizontal="right"/>
      <protection hidden="1"/>
    </xf>
    <xf numFmtId="0" fontId="7" fillId="4" borderId="10" xfId="0" applyFont="1" applyFill="1" applyBorder="1" applyAlignment="1" applyProtection="1">
      <alignment horizontal="center"/>
      <protection hidden="1"/>
    </xf>
    <xf numFmtId="0" fontId="7" fillId="4" borderId="11" xfId="0" applyFont="1" applyFill="1" applyBorder="1" applyAlignment="1" applyProtection="1">
      <alignment horizontal="center"/>
      <protection hidden="1"/>
    </xf>
    <xf numFmtId="0" fontId="7" fillId="4" borderId="12" xfId="0" applyFont="1" applyFill="1" applyBorder="1" applyAlignment="1" applyProtection="1">
      <alignment horizontal="center"/>
      <protection hidden="1"/>
    </xf>
    <xf numFmtId="0" fontId="6" fillId="5" borderId="1" xfId="0" applyFont="1" applyFill="1" applyBorder="1" applyAlignment="1" applyProtection="1">
      <alignment horizontal="center"/>
      <protection locked="0"/>
    </xf>
    <xf numFmtId="0" fontId="6" fillId="5" borderId="2" xfId="0" applyFont="1" applyFill="1" applyBorder="1" applyProtection="1">
      <protection locked="0"/>
    </xf>
    <xf numFmtId="0" fontId="6" fillId="5" borderId="3" xfId="0" applyFont="1" applyFill="1" applyBorder="1" applyProtection="1">
      <protection locked="0"/>
    </xf>
    <xf numFmtId="0" fontId="6" fillId="5" borderId="4" xfId="0" applyFont="1" applyFill="1" applyBorder="1" applyProtection="1">
      <protection locked="0"/>
    </xf>
    <xf numFmtId="0" fontId="5" fillId="3" borderId="5" xfId="0" applyFont="1" applyFill="1" applyBorder="1" applyAlignment="1" applyProtection="1">
      <alignment horizontal="center"/>
      <protection hidden="1"/>
    </xf>
    <xf numFmtId="0" fontId="7" fillId="6" borderId="5" xfId="0" applyFont="1" applyFill="1" applyBorder="1" applyAlignment="1" applyProtection="1">
      <alignment horizontal="center"/>
      <protection hidden="1"/>
    </xf>
    <xf numFmtId="4" fontId="6" fillId="3" borderId="5" xfId="0" applyNumberFormat="1" applyFont="1" applyFill="1" applyBorder="1" applyAlignment="1" applyProtection="1">
      <alignment horizontal="right" indent="2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6"/>
  <sheetViews>
    <sheetView showRowColHeaders="0" tabSelected="1" topLeftCell="A5" zoomScale="80" zoomScaleNormal="80" workbookViewId="0">
      <selection activeCell="G37" sqref="G37:G38"/>
    </sheetView>
  </sheetViews>
  <sheetFormatPr defaultColWidth="0" defaultRowHeight="15" zeroHeight="1" x14ac:dyDescent="0.25"/>
  <cols>
    <col min="1" max="1" width="2.140625" style="44" customWidth="1"/>
    <col min="2" max="2" width="18.140625" style="44" customWidth="1"/>
    <col min="3" max="3" width="9.28515625" style="44" bestFit="1" customWidth="1"/>
    <col min="4" max="4" width="12.140625" style="44" customWidth="1"/>
    <col min="5" max="5" width="11.28515625" style="44" customWidth="1"/>
    <col min="6" max="6" width="14.28515625" style="44" customWidth="1"/>
    <col min="7" max="7" width="12.140625" style="44" bestFit="1" customWidth="1"/>
    <col min="8" max="8" width="11.140625" style="44" bestFit="1" customWidth="1"/>
    <col min="9" max="9" width="10.140625" style="44" customWidth="1"/>
    <col min="10" max="10" width="10.5703125" style="44" customWidth="1"/>
    <col min="11" max="11" width="12.28515625" style="44" bestFit="1" customWidth="1"/>
    <col min="12" max="12" width="12.5703125" style="44" bestFit="1" customWidth="1"/>
    <col min="13" max="13" width="2.140625" style="44" customWidth="1"/>
    <col min="14" max="16384" width="9.140625" hidden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3.25" x14ac:dyDescent="0.35">
      <c r="A2" s="1"/>
      <c r="B2" s="2" t="s">
        <v>0</v>
      </c>
      <c r="C2" s="1"/>
      <c r="D2" s="1"/>
      <c r="E2" s="1"/>
      <c r="F2" s="1"/>
      <c r="G2" s="1"/>
      <c r="H2" s="1"/>
      <c r="I2" s="1"/>
      <c r="J2" s="45"/>
      <c r="K2" s="46" t="s">
        <v>46</v>
      </c>
      <c r="L2" s="1"/>
      <c r="M2" s="1"/>
    </row>
    <row r="3" spans="1:13" ht="23.25" x14ac:dyDescent="0.35">
      <c r="A3" s="1"/>
      <c r="B3" s="2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1"/>
      <c r="B5" s="3" t="s">
        <v>2</v>
      </c>
      <c r="C5" s="61" t="s">
        <v>3</v>
      </c>
      <c r="D5" s="62"/>
      <c r="E5" s="62"/>
      <c r="F5" s="62"/>
      <c r="G5" s="63"/>
      <c r="H5" s="1"/>
      <c r="I5" s="3" t="s">
        <v>4</v>
      </c>
      <c r="J5" s="60"/>
      <c r="K5" s="60"/>
      <c r="L5" s="1"/>
      <c r="M5" s="1"/>
    </row>
    <row r="6" spans="1:13" x14ac:dyDescent="0.25">
      <c r="A6" s="1"/>
      <c r="B6" s="4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1"/>
      <c r="B7" s="3" t="s">
        <v>5</v>
      </c>
      <c r="C7" s="51">
        <v>140</v>
      </c>
      <c r="D7" s="4"/>
      <c r="E7" s="5"/>
      <c r="F7" s="3" t="s">
        <v>6</v>
      </c>
      <c r="G7" s="32">
        <v>0.1</v>
      </c>
      <c r="H7" s="4"/>
      <c r="I7" s="1"/>
      <c r="J7" s="3" t="s">
        <v>7</v>
      </c>
      <c r="K7" s="6">
        <f>G7*C7</f>
        <v>14</v>
      </c>
      <c r="L7" s="1"/>
      <c r="M7" s="1"/>
    </row>
    <row r="8" spans="1:13" x14ac:dyDescent="0.25">
      <c r="A8" s="1"/>
      <c r="B8" s="7"/>
      <c r="C8" s="1"/>
      <c r="D8" s="4"/>
      <c r="E8" s="4"/>
      <c r="F8" s="4"/>
      <c r="G8" s="8"/>
      <c r="H8" s="1"/>
      <c r="I8" s="1"/>
      <c r="J8" s="1"/>
      <c r="K8" s="1"/>
      <c r="L8" s="1"/>
      <c r="M8" s="1"/>
    </row>
    <row r="9" spans="1:13" ht="45" x14ac:dyDescent="0.25">
      <c r="A9" s="1"/>
      <c r="B9" s="65" t="s">
        <v>8</v>
      </c>
      <c r="C9" s="65"/>
      <c r="D9" s="52" t="s">
        <v>9</v>
      </c>
      <c r="E9" s="9" t="s">
        <v>10</v>
      </c>
      <c r="F9" s="10" t="s">
        <v>11</v>
      </c>
      <c r="G9" s="10" t="s">
        <v>12</v>
      </c>
      <c r="H9" s="1"/>
      <c r="I9" s="1"/>
      <c r="J9" s="1"/>
      <c r="K9" s="1"/>
      <c r="L9" s="1"/>
      <c r="M9" s="1"/>
    </row>
    <row r="10" spans="1:13" x14ac:dyDescent="0.25">
      <c r="A10" s="1"/>
      <c r="B10" s="64" t="s">
        <v>13</v>
      </c>
      <c r="C10" s="64"/>
      <c r="D10" s="33">
        <v>0.7</v>
      </c>
      <c r="E10" s="11">
        <f>D10*$K$7</f>
        <v>9.7999999999999989</v>
      </c>
      <c r="F10" s="34">
        <v>0</v>
      </c>
      <c r="G10" s="12">
        <f>E10-F10</f>
        <v>9.7999999999999989</v>
      </c>
      <c r="H10" s="1"/>
      <c r="I10" s="1"/>
      <c r="J10" s="1"/>
      <c r="K10" s="1"/>
      <c r="L10" s="1"/>
      <c r="M10" s="1"/>
    </row>
    <row r="11" spans="1:13" x14ac:dyDescent="0.25">
      <c r="A11" s="1"/>
      <c r="B11" s="64" t="s">
        <v>14</v>
      </c>
      <c r="C11" s="64"/>
      <c r="D11" s="33">
        <v>0.1</v>
      </c>
      <c r="E11" s="11">
        <f>D11*$K$7</f>
        <v>1.4000000000000001</v>
      </c>
      <c r="F11" s="34">
        <v>0</v>
      </c>
      <c r="G11" s="12">
        <f t="shared" ref="G11:G12" si="0">E11-F11</f>
        <v>1.4000000000000001</v>
      </c>
      <c r="H11" s="1"/>
      <c r="I11" s="1"/>
      <c r="J11" s="1"/>
      <c r="K11" s="1"/>
      <c r="L11" s="1"/>
      <c r="M11" s="1"/>
    </row>
    <row r="12" spans="1:13" x14ac:dyDescent="0.25">
      <c r="A12" s="1"/>
      <c r="B12" s="64" t="s">
        <v>15</v>
      </c>
      <c r="C12" s="64"/>
      <c r="D12" s="13">
        <f>1-D10-D11</f>
        <v>0.20000000000000004</v>
      </c>
      <c r="E12" s="11">
        <f>D12*$K$7</f>
        <v>2.8000000000000007</v>
      </c>
      <c r="F12" s="34">
        <v>0</v>
      </c>
      <c r="G12" s="12">
        <f t="shared" si="0"/>
        <v>2.8000000000000007</v>
      </c>
      <c r="H12" s="1"/>
      <c r="I12" s="1"/>
      <c r="J12" s="1"/>
      <c r="K12" s="1"/>
      <c r="L12" s="1"/>
      <c r="M12" s="1"/>
    </row>
    <row r="13" spans="1:13" x14ac:dyDescent="0.25">
      <c r="A13" s="1"/>
      <c r="B13" s="14"/>
      <c r="C13" s="15" t="s">
        <v>16</v>
      </c>
      <c r="D13" s="13">
        <f>SUM(D10:D12)</f>
        <v>1</v>
      </c>
      <c r="E13" s="11">
        <f>SUM(E10:E12)</f>
        <v>14</v>
      </c>
      <c r="F13" s="16">
        <f>SUM(F10:F12)</f>
        <v>0</v>
      </c>
      <c r="G13" s="11">
        <f>SUM(G10:G12)</f>
        <v>14</v>
      </c>
      <c r="H13" s="1"/>
      <c r="I13" s="1"/>
      <c r="J13" s="1"/>
      <c r="K13" s="1"/>
      <c r="L13" s="1"/>
      <c r="M13" s="1"/>
    </row>
    <row r="14" spans="1:13" x14ac:dyDescent="0.25">
      <c r="A14" s="1"/>
      <c r="B14" s="1"/>
      <c r="C14" s="4"/>
      <c r="D14" s="1"/>
      <c r="E14" s="17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/>
      <c r="B16" s="18" t="s">
        <v>17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57" t="s">
        <v>13</v>
      </c>
      <c r="C18" s="58"/>
      <c r="D18" s="58"/>
      <c r="E18" s="58"/>
      <c r="F18" s="58"/>
      <c r="G18" s="58"/>
      <c r="H18" s="58"/>
      <c r="I18" s="58"/>
      <c r="J18" s="58"/>
      <c r="K18" s="59"/>
      <c r="L18" s="1"/>
      <c r="M18" s="1"/>
    </row>
    <row r="19" spans="1:13" x14ac:dyDescent="0.25">
      <c r="A19" s="1"/>
      <c r="B19" s="19" t="s">
        <v>18</v>
      </c>
      <c r="C19" s="19" t="s">
        <v>19</v>
      </c>
      <c r="D19" s="19" t="s">
        <v>20</v>
      </c>
      <c r="E19" s="19" t="s">
        <v>21</v>
      </c>
      <c r="F19" s="19" t="s">
        <v>22</v>
      </c>
      <c r="G19" s="19" t="s">
        <v>23</v>
      </c>
      <c r="H19" s="19" t="s">
        <v>24</v>
      </c>
      <c r="I19" s="19" t="s">
        <v>25</v>
      </c>
      <c r="J19" s="19" t="s">
        <v>26</v>
      </c>
      <c r="K19" s="19" t="s">
        <v>27</v>
      </c>
      <c r="L19" s="1"/>
      <c r="M19" s="1"/>
    </row>
    <row r="20" spans="1:13" x14ac:dyDescent="0.25">
      <c r="A20" s="1"/>
      <c r="B20" s="20"/>
      <c r="C20" s="20" t="s">
        <v>28</v>
      </c>
      <c r="D20" s="20" t="s">
        <v>29</v>
      </c>
      <c r="E20" s="39">
        <v>0.2</v>
      </c>
      <c r="F20" s="20" t="s">
        <v>30</v>
      </c>
      <c r="G20" s="20" t="s">
        <v>31</v>
      </c>
      <c r="H20" s="41">
        <v>0.1</v>
      </c>
      <c r="I20" s="41">
        <v>0.06</v>
      </c>
      <c r="J20" s="20" t="s">
        <v>31</v>
      </c>
      <c r="K20" s="20" t="s">
        <v>32</v>
      </c>
      <c r="L20" s="1"/>
      <c r="M20" s="1"/>
    </row>
    <row r="21" spans="1:13" x14ac:dyDescent="0.25">
      <c r="A21" s="1"/>
      <c r="B21" s="35" t="s">
        <v>33</v>
      </c>
      <c r="C21" s="36"/>
      <c r="D21" s="37"/>
      <c r="E21" s="21">
        <f>D21*$E$20</f>
        <v>0</v>
      </c>
      <c r="F21" s="22">
        <f>D21-E21</f>
        <v>0</v>
      </c>
      <c r="G21" s="40"/>
      <c r="H21" s="23">
        <f>G21*52*$H$20</f>
        <v>0</v>
      </c>
      <c r="I21" s="24">
        <f>$I$20</f>
        <v>0.06</v>
      </c>
      <c r="J21" s="23">
        <f>((G21*52)-H21)/$I$20</f>
        <v>0</v>
      </c>
      <c r="K21" s="23">
        <f>C21*(F21-J21)</f>
        <v>0</v>
      </c>
      <c r="L21" s="1"/>
      <c r="M21" s="1"/>
    </row>
    <row r="22" spans="1:13" x14ac:dyDescent="0.25">
      <c r="A22" s="1"/>
      <c r="B22" s="38" t="s">
        <v>34</v>
      </c>
      <c r="C22" s="36"/>
      <c r="D22" s="37"/>
      <c r="E22" s="21">
        <f t="shared" ref="E22:E27" si="1">D22*$E$20</f>
        <v>0</v>
      </c>
      <c r="F22" s="22">
        <f t="shared" ref="F22:F27" si="2">D22-E22</f>
        <v>0</v>
      </c>
      <c r="G22" s="40"/>
      <c r="H22" s="23">
        <f t="shared" ref="H22:H27" si="3">G22*52*$H$20</f>
        <v>0</v>
      </c>
      <c r="I22" s="24">
        <f t="shared" ref="I22:I27" si="4">$I$20</f>
        <v>0.06</v>
      </c>
      <c r="J22" s="23">
        <f t="shared" ref="J22:J27" si="5">((G22*52)-H22)/$I$20</f>
        <v>0</v>
      </c>
      <c r="K22" s="23">
        <f t="shared" ref="K22:K27" si="6">C22*(F22-J22)</f>
        <v>0</v>
      </c>
      <c r="L22" s="1"/>
      <c r="M22" s="1"/>
    </row>
    <row r="23" spans="1:13" x14ac:dyDescent="0.25">
      <c r="A23" s="1"/>
      <c r="B23" s="38" t="s">
        <v>35</v>
      </c>
      <c r="C23" s="36"/>
      <c r="D23" s="37"/>
      <c r="E23" s="21">
        <f t="shared" si="1"/>
        <v>0</v>
      </c>
      <c r="F23" s="22">
        <f t="shared" si="2"/>
        <v>0</v>
      </c>
      <c r="G23" s="40"/>
      <c r="H23" s="23">
        <f t="shared" si="3"/>
        <v>0</v>
      </c>
      <c r="I23" s="24">
        <f t="shared" si="4"/>
        <v>0.06</v>
      </c>
      <c r="J23" s="23">
        <f t="shared" si="5"/>
        <v>0</v>
      </c>
      <c r="K23" s="23">
        <f t="shared" si="6"/>
        <v>0</v>
      </c>
      <c r="L23" s="1"/>
      <c r="M23" s="1"/>
    </row>
    <row r="24" spans="1:13" x14ac:dyDescent="0.25">
      <c r="A24" s="1"/>
      <c r="B24" s="38" t="s">
        <v>36</v>
      </c>
      <c r="C24" s="36"/>
      <c r="D24" s="37"/>
      <c r="E24" s="21">
        <f t="shared" si="1"/>
        <v>0</v>
      </c>
      <c r="F24" s="22">
        <f t="shared" si="2"/>
        <v>0</v>
      </c>
      <c r="G24" s="66">
        <v>115.82</v>
      </c>
      <c r="H24" s="23">
        <f t="shared" si="3"/>
        <v>602.26400000000001</v>
      </c>
      <c r="I24" s="24">
        <f t="shared" si="4"/>
        <v>0.06</v>
      </c>
      <c r="J24" s="23">
        <f t="shared" si="5"/>
        <v>90339.599999999991</v>
      </c>
      <c r="K24" s="23">
        <f t="shared" si="6"/>
        <v>0</v>
      </c>
      <c r="L24" s="1"/>
      <c r="M24" s="1"/>
    </row>
    <row r="25" spans="1:13" x14ac:dyDescent="0.25">
      <c r="A25" s="1"/>
      <c r="B25" s="38" t="s">
        <v>37</v>
      </c>
      <c r="C25" s="48">
        <v>9.8000000000000007</v>
      </c>
      <c r="D25" s="37">
        <v>180000</v>
      </c>
      <c r="E25" s="21">
        <f t="shared" si="1"/>
        <v>36000</v>
      </c>
      <c r="F25" s="22">
        <f t="shared" si="2"/>
        <v>144000</v>
      </c>
      <c r="G25" s="66">
        <v>130.34</v>
      </c>
      <c r="H25" s="23">
        <f t="shared" si="3"/>
        <v>677.76800000000003</v>
      </c>
      <c r="I25" s="24">
        <f t="shared" si="4"/>
        <v>0.06</v>
      </c>
      <c r="J25" s="23">
        <f>((G25*52)-H25)/$I$20</f>
        <v>101665.20000000001</v>
      </c>
      <c r="K25" s="23">
        <f t="shared" si="6"/>
        <v>414881.03999999992</v>
      </c>
      <c r="L25" s="1"/>
      <c r="M25" s="1"/>
    </row>
    <row r="26" spans="1:13" x14ac:dyDescent="0.25">
      <c r="A26" s="1"/>
      <c r="B26" s="38" t="s">
        <v>38</v>
      </c>
      <c r="C26" s="36"/>
      <c r="D26" s="37"/>
      <c r="E26" s="21">
        <f t="shared" si="1"/>
        <v>0</v>
      </c>
      <c r="F26" s="22">
        <f t="shared" si="2"/>
        <v>0</v>
      </c>
      <c r="G26" s="40"/>
      <c r="H26" s="23">
        <f t="shared" si="3"/>
        <v>0</v>
      </c>
      <c r="I26" s="24">
        <f t="shared" si="4"/>
        <v>0.06</v>
      </c>
      <c r="J26" s="23">
        <f t="shared" si="5"/>
        <v>0</v>
      </c>
      <c r="K26" s="23">
        <f t="shared" si="6"/>
        <v>0</v>
      </c>
      <c r="L26" s="1"/>
      <c r="M26" s="1"/>
    </row>
    <row r="27" spans="1:13" x14ac:dyDescent="0.25">
      <c r="A27" s="1"/>
      <c r="B27" s="38" t="s">
        <v>39</v>
      </c>
      <c r="C27" s="36"/>
      <c r="D27" s="37"/>
      <c r="E27" s="21">
        <f t="shared" si="1"/>
        <v>0</v>
      </c>
      <c r="F27" s="22">
        <f t="shared" si="2"/>
        <v>0</v>
      </c>
      <c r="G27" s="40"/>
      <c r="H27" s="23">
        <f t="shared" si="3"/>
        <v>0</v>
      </c>
      <c r="I27" s="24">
        <f t="shared" si="4"/>
        <v>0.06</v>
      </c>
      <c r="J27" s="23">
        <f t="shared" si="5"/>
        <v>0</v>
      </c>
      <c r="K27" s="23">
        <f t="shared" si="6"/>
        <v>0</v>
      </c>
      <c r="L27" s="1"/>
      <c r="M27" s="1"/>
    </row>
    <row r="28" spans="1:13" x14ac:dyDescent="0.25">
      <c r="A28" s="1"/>
      <c r="B28" s="25" t="s">
        <v>40</v>
      </c>
      <c r="C28" s="49">
        <f>SUM(C21:C27)</f>
        <v>9.8000000000000007</v>
      </c>
      <c r="D28" s="26"/>
      <c r="E28" s="26"/>
      <c r="F28" s="26"/>
      <c r="G28" s="26"/>
      <c r="H28" s="26"/>
      <c r="I28" s="26"/>
      <c r="J28" s="25" t="s">
        <v>40</v>
      </c>
      <c r="K28" s="27">
        <f>SUM(K21:K27)</f>
        <v>414881.03999999992</v>
      </c>
      <c r="L28" s="1"/>
      <c r="M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1"/>
      <c r="B31" s="57" t="s">
        <v>14</v>
      </c>
      <c r="C31" s="58"/>
      <c r="D31" s="58"/>
      <c r="E31" s="58"/>
      <c r="F31" s="58"/>
      <c r="G31" s="58"/>
      <c r="H31" s="58"/>
      <c r="I31" s="58"/>
      <c r="J31" s="58"/>
      <c r="K31" s="59"/>
      <c r="L31" s="1"/>
      <c r="M31" s="1"/>
    </row>
    <row r="32" spans="1:13" x14ac:dyDescent="0.25">
      <c r="A32" s="1"/>
      <c r="B32" s="19" t="s">
        <v>18</v>
      </c>
      <c r="C32" s="19" t="s">
        <v>19</v>
      </c>
      <c r="D32" s="19" t="s">
        <v>20</v>
      </c>
      <c r="E32" s="19" t="s">
        <v>21</v>
      </c>
      <c r="F32" s="19" t="s">
        <v>22</v>
      </c>
      <c r="G32" s="19" t="s">
        <v>23</v>
      </c>
      <c r="H32" s="19" t="s">
        <v>24</v>
      </c>
      <c r="I32" s="19" t="s">
        <v>25</v>
      </c>
      <c r="J32" s="19" t="s">
        <v>26</v>
      </c>
      <c r="K32" s="19" t="s">
        <v>27</v>
      </c>
      <c r="L32" s="1"/>
      <c r="M32" s="1"/>
    </row>
    <row r="33" spans="1:13" x14ac:dyDescent="0.25">
      <c r="A33" s="1"/>
      <c r="B33" s="20"/>
      <c r="C33" s="20" t="s">
        <v>28</v>
      </c>
      <c r="D33" s="20" t="s">
        <v>29</v>
      </c>
      <c r="E33" s="39">
        <v>0.2</v>
      </c>
      <c r="F33" s="20" t="s">
        <v>30</v>
      </c>
      <c r="G33" s="20" t="s">
        <v>31</v>
      </c>
      <c r="H33" s="41">
        <v>0.1</v>
      </c>
      <c r="I33" s="41">
        <v>5.5E-2</v>
      </c>
      <c r="J33" s="20" t="s">
        <v>31</v>
      </c>
      <c r="K33" s="20" t="s">
        <v>32</v>
      </c>
      <c r="L33" s="1"/>
      <c r="M33" s="1"/>
    </row>
    <row r="34" spans="1:13" x14ac:dyDescent="0.25">
      <c r="A34" s="1"/>
      <c r="B34" s="35" t="s">
        <v>33</v>
      </c>
      <c r="C34" s="36"/>
      <c r="D34" s="37"/>
      <c r="E34" s="21">
        <f t="shared" ref="E34:E40" si="7">D34*$E$33</f>
        <v>0</v>
      </c>
      <c r="F34" s="22">
        <f>D34-E34</f>
        <v>0</v>
      </c>
      <c r="G34" s="40"/>
      <c r="H34" s="23">
        <f t="shared" ref="H34:H40" si="8">G34*52*$H$33</f>
        <v>0</v>
      </c>
      <c r="I34" s="24">
        <f>$I$33</f>
        <v>5.5E-2</v>
      </c>
      <c r="J34" s="23">
        <f t="shared" ref="J34:J40" si="9">((G34*52)-H34)/$I$33</f>
        <v>0</v>
      </c>
      <c r="K34" s="23">
        <f>C34*(F34-J34)</f>
        <v>0</v>
      </c>
      <c r="L34" s="1"/>
      <c r="M34" s="1"/>
    </row>
    <row r="35" spans="1:13" x14ac:dyDescent="0.25">
      <c r="A35" s="1"/>
      <c r="B35" s="38" t="s">
        <v>34</v>
      </c>
      <c r="C35" s="36"/>
      <c r="D35" s="37"/>
      <c r="E35" s="21">
        <f t="shared" si="7"/>
        <v>0</v>
      </c>
      <c r="F35" s="22">
        <f t="shared" ref="F35:F40" si="10">D35-E35</f>
        <v>0</v>
      </c>
      <c r="G35" s="40"/>
      <c r="H35" s="23">
        <f t="shared" si="8"/>
        <v>0</v>
      </c>
      <c r="I35" s="24">
        <f t="shared" ref="I35:I40" si="11">$I$33</f>
        <v>5.5E-2</v>
      </c>
      <c r="J35" s="23">
        <f t="shared" si="9"/>
        <v>0</v>
      </c>
      <c r="K35" s="23">
        <f t="shared" ref="K35:K40" si="12">C35*(F35-J35)</f>
        <v>0</v>
      </c>
      <c r="L35" s="1"/>
      <c r="M35" s="1"/>
    </row>
    <row r="36" spans="1:13" x14ac:dyDescent="0.25">
      <c r="A36" s="1"/>
      <c r="B36" s="38" t="s">
        <v>35</v>
      </c>
      <c r="C36" s="36"/>
      <c r="D36" s="37"/>
      <c r="E36" s="21">
        <f t="shared" si="7"/>
        <v>0</v>
      </c>
      <c r="F36" s="22">
        <f t="shared" si="10"/>
        <v>0</v>
      </c>
      <c r="G36" s="40"/>
      <c r="H36" s="23">
        <f t="shared" si="8"/>
        <v>0</v>
      </c>
      <c r="I36" s="24">
        <f t="shared" si="11"/>
        <v>5.5E-2</v>
      </c>
      <c r="J36" s="23">
        <f t="shared" si="9"/>
        <v>0</v>
      </c>
      <c r="K36" s="23">
        <f t="shared" si="12"/>
        <v>0</v>
      </c>
      <c r="L36" s="1"/>
      <c r="M36" s="1"/>
    </row>
    <row r="37" spans="1:13" x14ac:dyDescent="0.25">
      <c r="A37" s="1"/>
      <c r="B37" s="38" t="s">
        <v>36</v>
      </c>
      <c r="C37" s="36"/>
      <c r="D37" s="37"/>
      <c r="E37" s="21">
        <f t="shared" si="7"/>
        <v>0</v>
      </c>
      <c r="F37" s="22">
        <f t="shared" si="10"/>
        <v>0</v>
      </c>
      <c r="G37" s="66">
        <v>97.98</v>
      </c>
      <c r="H37" s="23">
        <f t="shared" si="8"/>
        <v>509.49600000000004</v>
      </c>
      <c r="I37" s="24">
        <f t="shared" si="11"/>
        <v>5.5E-2</v>
      </c>
      <c r="J37" s="23">
        <f t="shared" si="9"/>
        <v>83372.072727272724</v>
      </c>
      <c r="K37" s="23">
        <f t="shared" si="12"/>
        <v>0</v>
      </c>
      <c r="L37" s="1"/>
      <c r="M37" s="1"/>
    </row>
    <row r="38" spans="1:13" x14ac:dyDescent="0.25">
      <c r="A38" s="1"/>
      <c r="B38" s="38" t="s">
        <v>37</v>
      </c>
      <c r="C38" s="48">
        <v>1.4</v>
      </c>
      <c r="D38" s="37">
        <v>180000</v>
      </c>
      <c r="E38" s="21">
        <f t="shared" si="7"/>
        <v>36000</v>
      </c>
      <c r="F38" s="22">
        <f>D38-E38</f>
        <v>144000</v>
      </c>
      <c r="G38" s="66">
        <v>108.77</v>
      </c>
      <c r="H38" s="23">
        <f t="shared" si="8"/>
        <v>565.60400000000004</v>
      </c>
      <c r="I38" s="24">
        <f t="shared" si="11"/>
        <v>5.5E-2</v>
      </c>
      <c r="J38" s="23">
        <f t="shared" si="9"/>
        <v>92553.381818181806</v>
      </c>
      <c r="K38" s="23">
        <f>C38*(F38-J38)</f>
        <v>72025.265454545472</v>
      </c>
      <c r="L38" s="1"/>
      <c r="M38" s="1"/>
    </row>
    <row r="39" spans="1:13" x14ac:dyDescent="0.25">
      <c r="A39" s="1"/>
      <c r="B39" s="38" t="s">
        <v>38</v>
      </c>
      <c r="C39" s="36"/>
      <c r="D39" s="37"/>
      <c r="E39" s="21">
        <f t="shared" si="7"/>
        <v>0</v>
      </c>
      <c r="F39" s="22">
        <f t="shared" si="10"/>
        <v>0</v>
      </c>
      <c r="G39" s="40"/>
      <c r="H39" s="23">
        <f t="shared" si="8"/>
        <v>0</v>
      </c>
      <c r="I39" s="24">
        <f t="shared" si="11"/>
        <v>5.5E-2</v>
      </c>
      <c r="J39" s="23">
        <f t="shared" si="9"/>
        <v>0</v>
      </c>
      <c r="K39" s="23">
        <f t="shared" si="12"/>
        <v>0</v>
      </c>
      <c r="L39" s="1"/>
      <c r="M39" s="1"/>
    </row>
    <row r="40" spans="1:13" x14ac:dyDescent="0.25">
      <c r="A40" s="1"/>
      <c r="B40" s="38" t="s">
        <v>39</v>
      </c>
      <c r="C40" s="36"/>
      <c r="D40" s="37"/>
      <c r="E40" s="21">
        <f t="shared" si="7"/>
        <v>0</v>
      </c>
      <c r="F40" s="22">
        <f t="shared" si="10"/>
        <v>0</v>
      </c>
      <c r="G40" s="40"/>
      <c r="H40" s="23">
        <f t="shared" si="8"/>
        <v>0</v>
      </c>
      <c r="I40" s="24">
        <f t="shared" si="11"/>
        <v>5.5E-2</v>
      </c>
      <c r="J40" s="23">
        <f t="shared" si="9"/>
        <v>0</v>
      </c>
      <c r="K40" s="23">
        <f t="shared" si="12"/>
        <v>0</v>
      </c>
      <c r="L40" s="1"/>
      <c r="M40" s="1"/>
    </row>
    <row r="41" spans="1:13" x14ac:dyDescent="0.25">
      <c r="A41" s="1"/>
      <c r="B41" s="25" t="s">
        <v>40</v>
      </c>
      <c r="C41" s="49">
        <f>SUM(C34:C40)</f>
        <v>1.4</v>
      </c>
      <c r="D41" s="26"/>
      <c r="E41" s="26"/>
      <c r="F41" s="26"/>
      <c r="G41" s="26"/>
      <c r="H41" s="26"/>
      <c r="I41" s="26"/>
      <c r="J41" s="25" t="s">
        <v>40</v>
      </c>
      <c r="K41" s="27">
        <f>SUM(K34:K40)</f>
        <v>72025.265454545472</v>
      </c>
      <c r="L41" s="1"/>
      <c r="M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"/>
      <c r="B44" s="57" t="s">
        <v>41</v>
      </c>
      <c r="C44" s="58"/>
      <c r="D44" s="58"/>
      <c r="E44" s="58"/>
      <c r="F44" s="58"/>
      <c r="G44" s="58"/>
      <c r="H44" s="58"/>
      <c r="I44" s="58"/>
      <c r="J44" s="58"/>
      <c r="K44" s="58"/>
      <c r="L44" s="59"/>
      <c r="M44" s="1"/>
    </row>
    <row r="45" spans="1:13" x14ac:dyDescent="0.25">
      <c r="A45" s="1"/>
      <c r="B45" s="19" t="s">
        <v>18</v>
      </c>
      <c r="C45" s="19" t="s">
        <v>19</v>
      </c>
      <c r="D45" s="19" t="s">
        <v>20</v>
      </c>
      <c r="E45" s="19" t="s">
        <v>21</v>
      </c>
      <c r="F45" s="19" t="s">
        <v>22</v>
      </c>
      <c r="G45" s="19" t="s">
        <v>42</v>
      </c>
      <c r="H45" s="19" t="s">
        <v>24</v>
      </c>
      <c r="I45" s="19" t="s">
        <v>25</v>
      </c>
      <c r="J45" s="19" t="s">
        <v>26</v>
      </c>
      <c r="K45" s="19" t="s">
        <v>43</v>
      </c>
      <c r="L45" s="19" t="s">
        <v>27</v>
      </c>
      <c r="M45" s="1"/>
    </row>
    <row r="46" spans="1:13" x14ac:dyDescent="0.25">
      <c r="A46" s="1"/>
      <c r="B46" s="20"/>
      <c r="C46" s="20" t="s">
        <v>28</v>
      </c>
      <c r="D46" s="20" t="s">
        <v>29</v>
      </c>
      <c r="E46" s="39">
        <v>0.2</v>
      </c>
      <c r="F46" s="20" t="s">
        <v>30</v>
      </c>
      <c r="G46" s="41">
        <v>2.75E-2</v>
      </c>
      <c r="H46" s="41">
        <v>0.1</v>
      </c>
      <c r="I46" s="41">
        <v>0.05</v>
      </c>
      <c r="J46" s="20" t="s">
        <v>31</v>
      </c>
      <c r="K46" s="41">
        <v>0.5</v>
      </c>
      <c r="L46" s="20" t="s">
        <v>32</v>
      </c>
      <c r="M46" s="1"/>
    </row>
    <row r="47" spans="1:13" x14ac:dyDescent="0.25">
      <c r="A47" s="1"/>
      <c r="B47" s="35" t="s">
        <v>33</v>
      </c>
      <c r="C47" s="36"/>
      <c r="D47" s="37"/>
      <c r="E47" s="21">
        <f>D47*$E$20</f>
        <v>0</v>
      </c>
      <c r="F47" s="22">
        <f>D47-E47</f>
        <v>0</v>
      </c>
      <c r="G47" s="28">
        <f t="shared" ref="G47:G53" si="13">$G$46*D47*(1-$K$46)</f>
        <v>0</v>
      </c>
      <c r="H47" s="23">
        <f t="shared" ref="H47:H50" si="14">G47*$H$46</f>
        <v>0</v>
      </c>
      <c r="I47" s="24">
        <f>$I$46</f>
        <v>0.05</v>
      </c>
      <c r="J47" s="23">
        <f>(G47-H47)/I47</f>
        <v>0</v>
      </c>
      <c r="K47" s="23">
        <f>D47*$K$46</f>
        <v>0</v>
      </c>
      <c r="L47" s="23">
        <f t="shared" ref="L47:L50" si="15">C47*(F47-J47-K47)</f>
        <v>0</v>
      </c>
      <c r="M47" s="1"/>
    </row>
    <row r="48" spans="1:13" x14ac:dyDescent="0.25">
      <c r="A48" s="1"/>
      <c r="B48" s="38" t="s">
        <v>34</v>
      </c>
      <c r="C48" s="36"/>
      <c r="D48" s="37"/>
      <c r="E48" s="21">
        <f t="shared" ref="E48:E53" si="16">D48*$E$20</f>
        <v>0</v>
      </c>
      <c r="F48" s="22">
        <f t="shared" ref="F48:F53" si="17">D48-E48</f>
        <v>0</v>
      </c>
      <c r="G48" s="28">
        <f t="shared" si="13"/>
        <v>0</v>
      </c>
      <c r="H48" s="23">
        <f t="shared" si="14"/>
        <v>0</v>
      </c>
      <c r="I48" s="24">
        <f t="shared" ref="I48:I53" si="18">$I$46</f>
        <v>0.05</v>
      </c>
      <c r="J48" s="23">
        <f t="shared" ref="J48:J53" si="19">(G48-H48)/I48</f>
        <v>0</v>
      </c>
      <c r="K48" s="23">
        <f t="shared" ref="K48:K53" si="20">D48*$K$46</f>
        <v>0</v>
      </c>
      <c r="L48" s="23">
        <f t="shared" si="15"/>
        <v>0</v>
      </c>
      <c r="M48" s="1"/>
    </row>
    <row r="49" spans="1:13" x14ac:dyDescent="0.25">
      <c r="A49" s="1"/>
      <c r="B49" s="38" t="s">
        <v>35</v>
      </c>
      <c r="C49" s="36"/>
      <c r="D49" s="37"/>
      <c r="E49" s="21">
        <f t="shared" si="16"/>
        <v>0</v>
      </c>
      <c r="F49" s="22">
        <f t="shared" si="17"/>
        <v>0</v>
      </c>
      <c r="G49" s="28">
        <f t="shared" si="13"/>
        <v>0</v>
      </c>
      <c r="H49" s="23">
        <f t="shared" si="14"/>
        <v>0</v>
      </c>
      <c r="I49" s="24">
        <f t="shared" si="18"/>
        <v>0.05</v>
      </c>
      <c r="J49" s="23">
        <f t="shared" si="19"/>
        <v>0</v>
      </c>
      <c r="K49" s="23">
        <f t="shared" si="20"/>
        <v>0</v>
      </c>
      <c r="L49" s="23">
        <f t="shared" si="15"/>
        <v>0</v>
      </c>
      <c r="M49" s="1"/>
    </row>
    <row r="50" spans="1:13" x14ac:dyDescent="0.25">
      <c r="A50" s="1"/>
      <c r="B50" s="38" t="s">
        <v>36</v>
      </c>
      <c r="C50" s="36"/>
      <c r="D50" s="37"/>
      <c r="E50" s="21">
        <f t="shared" si="16"/>
        <v>0</v>
      </c>
      <c r="F50" s="22">
        <f t="shared" si="17"/>
        <v>0</v>
      </c>
      <c r="G50" s="28">
        <f t="shared" si="13"/>
        <v>0</v>
      </c>
      <c r="H50" s="23">
        <f t="shared" si="14"/>
        <v>0</v>
      </c>
      <c r="I50" s="24">
        <f t="shared" si="18"/>
        <v>0.05</v>
      </c>
      <c r="J50" s="23">
        <f t="shared" si="19"/>
        <v>0</v>
      </c>
      <c r="K50" s="23">
        <f t="shared" si="20"/>
        <v>0</v>
      </c>
      <c r="L50" s="23">
        <f t="shared" si="15"/>
        <v>0</v>
      </c>
      <c r="M50" s="1"/>
    </row>
    <row r="51" spans="1:13" x14ac:dyDescent="0.25">
      <c r="A51" s="1"/>
      <c r="B51" s="38" t="s">
        <v>37</v>
      </c>
      <c r="C51" s="48">
        <v>2.8</v>
      </c>
      <c r="D51" s="37">
        <v>180000</v>
      </c>
      <c r="E51" s="21">
        <f t="shared" si="16"/>
        <v>36000</v>
      </c>
      <c r="F51" s="22">
        <f t="shared" si="17"/>
        <v>144000</v>
      </c>
      <c r="G51" s="28">
        <f t="shared" si="13"/>
        <v>2475</v>
      </c>
      <c r="H51" s="23">
        <f>G51*$H$46</f>
        <v>247.5</v>
      </c>
      <c r="I51" s="24">
        <f t="shared" si="18"/>
        <v>0.05</v>
      </c>
      <c r="J51" s="23">
        <f t="shared" si="19"/>
        <v>44550</v>
      </c>
      <c r="K51" s="23">
        <f t="shared" si="20"/>
        <v>90000</v>
      </c>
      <c r="L51" s="23">
        <f>C51*(F51-J51-K51)</f>
        <v>26460</v>
      </c>
      <c r="M51" s="1"/>
    </row>
    <row r="52" spans="1:13" x14ac:dyDescent="0.25">
      <c r="A52" s="1"/>
      <c r="B52" s="38" t="s">
        <v>38</v>
      </c>
      <c r="C52" s="36"/>
      <c r="D52" s="37"/>
      <c r="E52" s="21">
        <f t="shared" si="16"/>
        <v>0</v>
      </c>
      <c r="F52" s="22">
        <f t="shared" si="17"/>
        <v>0</v>
      </c>
      <c r="G52" s="28">
        <f t="shared" si="13"/>
        <v>0</v>
      </c>
      <c r="H52" s="23">
        <f t="shared" ref="H52:H53" si="21">G52*$H$46</f>
        <v>0</v>
      </c>
      <c r="I52" s="24">
        <f t="shared" si="18"/>
        <v>0.05</v>
      </c>
      <c r="J52" s="23">
        <f t="shared" si="19"/>
        <v>0</v>
      </c>
      <c r="K52" s="23">
        <f t="shared" si="20"/>
        <v>0</v>
      </c>
      <c r="L52" s="23">
        <f t="shared" ref="L52:L53" si="22">C52*(F52-J52-K52)</f>
        <v>0</v>
      </c>
      <c r="M52" s="1"/>
    </row>
    <row r="53" spans="1:13" x14ac:dyDescent="0.25">
      <c r="A53" s="1"/>
      <c r="B53" s="38" t="s">
        <v>39</v>
      </c>
      <c r="C53" s="36"/>
      <c r="D53" s="37"/>
      <c r="E53" s="21">
        <f t="shared" si="16"/>
        <v>0</v>
      </c>
      <c r="F53" s="22">
        <f t="shared" si="17"/>
        <v>0</v>
      </c>
      <c r="G53" s="28">
        <f t="shared" si="13"/>
        <v>0</v>
      </c>
      <c r="H53" s="23">
        <f t="shared" si="21"/>
        <v>0</v>
      </c>
      <c r="I53" s="24">
        <f t="shared" si="18"/>
        <v>0.05</v>
      </c>
      <c r="J53" s="29">
        <f t="shared" si="19"/>
        <v>0</v>
      </c>
      <c r="K53" s="23">
        <f t="shared" si="20"/>
        <v>0</v>
      </c>
      <c r="L53" s="23">
        <f t="shared" si="22"/>
        <v>0</v>
      </c>
      <c r="M53" s="1"/>
    </row>
    <row r="54" spans="1:13" x14ac:dyDescent="0.25">
      <c r="A54" s="1"/>
      <c r="B54" s="25" t="s">
        <v>40</v>
      </c>
      <c r="C54" s="49">
        <f>SUM(C47:C53)</f>
        <v>2.8</v>
      </c>
      <c r="D54" s="26"/>
      <c r="E54" s="26"/>
      <c r="F54" s="26"/>
      <c r="G54" s="26"/>
      <c r="H54" s="26"/>
      <c r="I54" s="26"/>
      <c r="J54" s="30"/>
      <c r="K54" s="31" t="s">
        <v>40</v>
      </c>
      <c r="L54" s="27">
        <f>SUM(L47:L53)</f>
        <v>26460</v>
      </c>
      <c r="M54" s="1"/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5">
      <c r="A56" s="1"/>
      <c r="B56" s="42" t="s">
        <v>44</v>
      </c>
      <c r="C56" s="50">
        <f>C28+C41+C54</f>
        <v>14</v>
      </c>
      <c r="D56" s="53" t="s">
        <v>45</v>
      </c>
      <c r="E56" s="54"/>
      <c r="F56" s="54"/>
      <c r="G56" s="54"/>
      <c r="H56" s="54"/>
      <c r="I56" s="54"/>
      <c r="J56" s="54"/>
      <c r="K56" s="55"/>
      <c r="L56" s="43">
        <f>K28+K41+L54</f>
        <v>513366.30545454542</v>
      </c>
      <c r="M56" s="1"/>
    </row>
    <row r="57" spans="1:13" x14ac:dyDescent="0.25">
      <c r="A57" s="1"/>
      <c r="B57" s="1"/>
      <c r="C57" s="1"/>
      <c r="D57" s="1"/>
      <c r="E57" s="1"/>
      <c r="F57" s="1"/>
      <c r="G57" s="1"/>
      <c r="H57" s="1"/>
      <c r="I57" s="56"/>
      <c r="J57" s="56"/>
      <c r="K57" s="56"/>
      <c r="L57" s="47"/>
      <c r="M57" s="1"/>
    </row>
    <row r="58" spans="1:1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idden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idden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idden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idden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idden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idden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idden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</sheetData>
  <sheetProtection selectLockedCells="1"/>
  <mergeCells count="11">
    <mergeCell ref="J5:K5"/>
    <mergeCell ref="C5:G5"/>
    <mergeCell ref="B10:C10"/>
    <mergeCell ref="B11:C11"/>
    <mergeCell ref="B12:C12"/>
    <mergeCell ref="B9:C9"/>
    <mergeCell ref="D56:K56"/>
    <mergeCell ref="I57:K57"/>
    <mergeCell ref="B18:K18"/>
    <mergeCell ref="B31:K31"/>
    <mergeCell ref="B44:L44"/>
  </mergeCells>
  <pageMargins left="0.25" right="0.25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8165ef-cc62-49f7-8c59-427142f27b3f" xsi:nil="true"/>
    <lcf76f155ced4ddcb4097134ff3c332f xmlns="dbc66bc5-2f12-4418-a485-049ce360c26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4EAFE82520434AAB6927317D3923EB" ma:contentTypeVersion="19" ma:contentTypeDescription="Create a new document." ma:contentTypeScope="" ma:versionID="be6a18b91f41685bb0eefecf63734719">
  <xsd:schema xmlns:xsd="http://www.w3.org/2001/XMLSchema" xmlns:xs="http://www.w3.org/2001/XMLSchema" xmlns:p="http://schemas.microsoft.com/office/2006/metadata/properties" xmlns:ns2="dbc66bc5-2f12-4418-a485-049ce360c267" xmlns:ns3="818165ef-cc62-49f7-8c59-427142f27b3f" targetNamespace="http://schemas.microsoft.com/office/2006/metadata/properties" ma:root="true" ma:fieldsID="bfb77c6408e2e3d1adfbb36e95df7647" ns2:_="" ns3:_="">
    <xsd:import namespace="dbc66bc5-2f12-4418-a485-049ce360c267"/>
    <xsd:import namespace="818165ef-cc62-49f7-8c59-427142f27b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c66bc5-2f12-4418-a485-049ce360c2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c543605-7fae-4173-b561-5059f1ff8d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165ef-cc62-49f7-8c59-427142f27b3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eb99603-00a7-4398-b127-2b1d8a5272d0}" ma:internalName="TaxCatchAll" ma:showField="CatchAllData" ma:web="818165ef-cc62-49f7-8c59-427142f27b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1286AF-4ACD-44D3-B827-ED7A355CDF9C}">
  <ds:schemaRefs>
    <ds:schemaRef ds:uri="http://schemas.microsoft.com/office/2006/metadata/properties"/>
    <ds:schemaRef ds:uri="http://schemas.microsoft.com/office/infopath/2007/PartnerControls"/>
    <ds:schemaRef ds:uri="818165ef-cc62-49f7-8c59-427142f27b3f"/>
    <ds:schemaRef ds:uri="dbc66bc5-2f12-4418-a485-049ce360c267"/>
  </ds:schemaRefs>
</ds:datastoreItem>
</file>

<file path=customXml/itemProps2.xml><?xml version="1.0" encoding="utf-8"?>
<ds:datastoreItem xmlns:ds="http://schemas.openxmlformats.org/officeDocument/2006/customXml" ds:itemID="{12927F34-BDFB-4103-A39C-011B0CE290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c66bc5-2f12-4418-a485-049ce360c267"/>
    <ds:schemaRef ds:uri="818165ef-cc62-49f7-8c59-427142f27b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FE9DA6-A9CD-4C45-A7A7-05169D77B4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 Hagyard</dc:creator>
  <cp:keywords/>
  <dc:description/>
  <cp:lastModifiedBy>Pete Milward</cp:lastModifiedBy>
  <cp:revision/>
  <dcterms:created xsi:type="dcterms:W3CDTF">2019-06-25T14:21:49Z</dcterms:created>
  <dcterms:modified xsi:type="dcterms:W3CDTF">2026-07-28T13:26:56Z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0x010100864EAFE82520434AAB6927317D3923EB</vt:lpwstr>
  </property>
  <property fmtid="{D5CDD505-2E9C-101B-9397-08002B2CF9AE}" pid="3" name="_dlc_DocIdItemGuid">
    <vt:lpwstr>0bd22558-08c3-484f-832e-fee3f8b39b49</vt:lpwstr>
  </property>
  <property fmtid="{D5CDD505-2E9C-101B-9397-08002B2CF9AE}" pid="4" name="MediaServiceImageTags">
    <vt:lpwstr/>
  </property>
</Properties>
</file>