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urnleygov.sharepoint.com/teams/planningpolicy/Shared Documents/09 SPDs and SPGs/9.10 Developer Contributions SPD/C AH Burnleys Calculator/2026 - Feb/"/>
    </mc:Choice>
  </mc:AlternateContent>
  <xr:revisionPtr revIDLastSave="31" documentId="13_ncr:1_{D26172C9-E251-4356-9554-56A54A685E2E}" xr6:coauthVersionLast="47" xr6:coauthVersionMax="47" xr10:uidLastSave="{5685076C-6483-4277-AD0F-E993B6CB2A73}"/>
  <bookViews>
    <workbookView showSheetTabs="0"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Sheet1!$A$1:$M$59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7" i="1" l="1"/>
  <c r="Q10" i="1"/>
  <c r="S10" i="1"/>
  <c r="Q11" i="1"/>
  <c r="S11" i="1"/>
  <c r="P12" i="1"/>
  <c r="Q12" i="1"/>
  <c r="S12" i="1"/>
  <c r="P13" i="1"/>
  <c r="Q13" i="1"/>
  <c r="R13" i="1"/>
  <c r="S13" i="1"/>
  <c r="Q21" i="1"/>
  <c r="R21" i="1"/>
  <c r="T21" i="1"/>
  <c r="U21" i="1"/>
  <c r="V21" i="1"/>
  <c r="W21" i="1"/>
  <c r="Q22" i="1"/>
  <c r="R22" i="1"/>
  <c r="T22" i="1"/>
  <c r="U22" i="1"/>
  <c r="V22" i="1"/>
  <c r="W22" i="1"/>
  <c r="Q23" i="1"/>
  <c r="R23" i="1"/>
  <c r="T23" i="1"/>
  <c r="U23" i="1"/>
  <c r="V23" i="1"/>
  <c r="W23" i="1"/>
  <c r="Q24" i="1"/>
  <c r="R24" i="1"/>
  <c r="T24" i="1"/>
  <c r="U24" i="1"/>
  <c r="V24" i="1"/>
  <c r="W24" i="1"/>
  <c r="Q25" i="1"/>
  <c r="R25" i="1"/>
  <c r="T25" i="1"/>
  <c r="U25" i="1"/>
  <c r="V25" i="1"/>
  <c r="W25" i="1"/>
  <c r="Q26" i="1"/>
  <c r="R26" i="1"/>
  <c r="T26" i="1"/>
  <c r="U26" i="1"/>
  <c r="V26" i="1"/>
  <c r="W26" i="1"/>
  <c r="Q27" i="1"/>
  <c r="R27" i="1"/>
  <c r="T27" i="1"/>
  <c r="U27" i="1"/>
  <c r="V27" i="1"/>
  <c r="W27" i="1"/>
  <c r="O28" i="1"/>
  <c r="W28" i="1"/>
  <c r="Q34" i="1"/>
  <c r="R34" i="1"/>
  <c r="T34" i="1"/>
  <c r="U34" i="1"/>
  <c r="V34" i="1"/>
  <c r="W34" i="1"/>
  <c r="Q35" i="1"/>
  <c r="R35" i="1"/>
  <c r="T35" i="1"/>
  <c r="U35" i="1"/>
  <c r="V35" i="1"/>
  <c r="W35" i="1"/>
  <c r="Q36" i="1"/>
  <c r="R36" i="1"/>
  <c r="T36" i="1"/>
  <c r="U36" i="1"/>
  <c r="V36" i="1"/>
  <c r="W36" i="1"/>
  <c r="Q37" i="1"/>
  <c r="R37" i="1"/>
  <c r="T37" i="1"/>
  <c r="U37" i="1"/>
  <c r="V37" i="1"/>
  <c r="W37" i="1"/>
  <c r="Q38" i="1"/>
  <c r="R38" i="1"/>
  <c r="T38" i="1"/>
  <c r="U38" i="1"/>
  <c r="V38" i="1"/>
  <c r="W38" i="1"/>
  <c r="Q39" i="1"/>
  <c r="R39" i="1"/>
  <c r="T39" i="1"/>
  <c r="U39" i="1"/>
  <c r="V39" i="1"/>
  <c r="W39" i="1"/>
  <c r="Q40" i="1"/>
  <c r="R40" i="1"/>
  <c r="T40" i="1"/>
  <c r="U40" i="1"/>
  <c r="V40" i="1"/>
  <c r="W40" i="1"/>
  <c r="O41" i="1"/>
  <c r="W41" i="1"/>
  <c r="Q47" i="1"/>
  <c r="R47" i="1"/>
  <c r="S47" i="1"/>
  <c r="T47" i="1"/>
  <c r="U47" i="1"/>
  <c r="V47" i="1"/>
  <c r="W47" i="1"/>
  <c r="X47" i="1"/>
  <c r="Q48" i="1"/>
  <c r="R48" i="1"/>
  <c r="S48" i="1"/>
  <c r="T48" i="1"/>
  <c r="U48" i="1"/>
  <c r="V48" i="1"/>
  <c r="W48" i="1"/>
  <c r="X48" i="1"/>
  <c r="Q49" i="1"/>
  <c r="R49" i="1"/>
  <c r="S49" i="1"/>
  <c r="T49" i="1"/>
  <c r="U49" i="1"/>
  <c r="V49" i="1"/>
  <c r="W49" i="1"/>
  <c r="X49" i="1"/>
  <c r="Q50" i="1"/>
  <c r="R50" i="1"/>
  <c r="S50" i="1"/>
  <c r="T50" i="1"/>
  <c r="U50" i="1"/>
  <c r="V50" i="1"/>
  <c r="W50" i="1"/>
  <c r="X50" i="1"/>
  <c r="Q51" i="1"/>
  <c r="R51" i="1"/>
  <c r="S51" i="1"/>
  <c r="T51" i="1"/>
  <c r="U51" i="1"/>
  <c r="V51" i="1"/>
  <c r="W51" i="1"/>
  <c r="X51" i="1"/>
  <c r="Q52" i="1"/>
  <c r="R52" i="1"/>
  <c r="S52" i="1"/>
  <c r="T52" i="1"/>
  <c r="U52" i="1"/>
  <c r="V52" i="1"/>
  <c r="W52" i="1"/>
  <c r="X52" i="1"/>
  <c r="Q53" i="1"/>
  <c r="R53" i="1"/>
  <c r="S53" i="1"/>
  <c r="T53" i="1"/>
  <c r="U53" i="1"/>
  <c r="V53" i="1"/>
  <c r="W53" i="1"/>
  <c r="X53" i="1"/>
  <c r="O54" i="1"/>
  <c r="X54" i="1"/>
  <c r="O56" i="1"/>
  <c r="X56" i="1"/>
  <c r="C54" i="1" l="1"/>
  <c r="C41" i="1"/>
  <c r="C28" i="1"/>
  <c r="G53" i="1"/>
  <c r="H53" i="1" s="1"/>
  <c r="J53" i="1" s="1"/>
  <c r="G52" i="1"/>
  <c r="H52" i="1" s="1"/>
  <c r="G51" i="1"/>
  <c r="H51" i="1" s="1"/>
  <c r="J51" i="1" s="1"/>
  <c r="G50" i="1"/>
  <c r="H50" i="1" s="1"/>
  <c r="G49" i="1"/>
  <c r="H49" i="1" s="1"/>
  <c r="J49" i="1" s="1"/>
  <c r="G48" i="1"/>
  <c r="H48" i="1" s="1"/>
  <c r="G47" i="1"/>
  <c r="H47" i="1" s="1"/>
  <c r="K53" i="1"/>
  <c r="K52" i="1"/>
  <c r="K51" i="1"/>
  <c r="K50" i="1"/>
  <c r="K49" i="1"/>
  <c r="K48" i="1"/>
  <c r="K47" i="1"/>
  <c r="I48" i="1"/>
  <c r="I49" i="1"/>
  <c r="I50" i="1"/>
  <c r="I51" i="1"/>
  <c r="I52" i="1"/>
  <c r="I53" i="1"/>
  <c r="I47" i="1"/>
  <c r="E40" i="1"/>
  <c r="F40" i="1" s="1"/>
  <c r="E39" i="1"/>
  <c r="F39" i="1" s="1"/>
  <c r="E38" i="1"/>
  <c r="F38" i="1" s="1"/>
  <c r="E37" i="1"/>
  <c r="F37" i="1" s="1"/>
  <c r="E36" i="1"/>
  <c r="F36" i="1" s="1"/>
  <c r="E35" i="1"/>
  <c r="F35" i="1" s="1"/>
  <c r="E34" i="1"/>
  <c r="F34" i="1" s="1"/>
  <c r="H40" i="1"/>
  <c r="J40" i="1" s="1"/>
  <c r="H39" i="1"/>
  <c r="J39" i="1" s="1"/>
  <c r="H38" i="1"/>
  <c r="J38" i="1" s="1"/>
  <c r="H37" i="1"/>
  <c r="J37" i="1" s="1"/>
  <c r="H36" i="1"/>
  <c r="J36" i="1" s="1"/>
  <c r="H35" i="1"/>
  <c r="J35" i="1" s="1"/>
  <c r="H34" i="1"/>
  <c r="J34" i="1" s="1"/>
  <c r="I35" i="1"/>
  <c r="I36" i="1"/>
  <c r="I37" i="1"/>
  <c r="I38" i="1"/>
  <c r="I39" i="1"/>
  <c r="I40" i="1"/>
  <c r="I34" i="1"/>
  <c r="E53" i="1"/>
  <c r="F53" i="1" s="1"/>
  <c r="E52" i="1"/>
  <c r="F52" i="1" s="1"/>
  <c r="E51" i="1"/>
  <c r="F51" i="1" s="1"/>
  <c r="E50" i="1"/>
  <c r="F50" i="1" s="1"/>
  <c r="E49" i="1"/>
  <c r="F49" i="1" s="1"/>
  <c r="E48" i="1"/>
  <c r="F48" i="1" s="1"/>
  <c r="E47" i="1"/>
  <c r="F47" i="1" s="1"/>
  <c r="I27" i="1"/>
  <c r="I26" i="1"/>
  <c r="I25" i="1"/>
  <c r="I24" i="1"/>
  <c r="I23" i="1"/>
  <c r="I22" i="1"/>
  <c r="I21" i="1"/>
  <c r="H22" i="1"/>
  <c r="J22" i="1" s="1"/>
  <c r="H23" i="1"/>
  <c r="J23" i="1" s="1"/>
  <c r="H24" i="1"/>
  <c r="J24" i="1" s="1"/>
  <c r="H25" i="1"/>
  <c r="J25" i="1" s="1"/>
  <c r="H26" i="1"/>
  <c r="J26" i="1" s="1"/>
  <c r="H27" i="1"/>
  <c r="J27" i="1" s="1"/>
  <c r="H21" i="1"/>
  <c r="J21" i="1" s="1"/>
  <c r="E27" i="1"/>
  <c r="F27" i="1" s="1"/>
  <c r="E26" i="1"/>
  <c r="F26" i="1" s="1"/>
  <c r="E25" i="1"/>
  <c r="F25" i="1" s="1"/>
  <c r="E24" i="1"/>
  <c r="F24" i="1" s="1"/>
  <c r="E23" i="1"/>
  <c r="F23" i="1" s="1"/>
  <c r="E22" i="1"/>
  <c r="F22" i="1" s="1"/>
  <c r="E21" i="1"/>
  <c r="F21" i="1" s="1"/>
  <c r="J50" i="1" l="1"/>
  <c r="J47" i="1"/>
  <c r="J48" i="1"/>
  <c r="L48" i="1" s="1"/>
  <c r="J52" i="1"/>
  <c r="L52" i="1" s="1"/>
  <c r="C56" i="1"/>
  <c r="L50" i="1"/>
  <c r="L51" i="1"/>
  <c r="L47" i="1"/>
  <c r="L49" i="1"/>
  <c r="L53" i="1"/>
  <c r="K37" i="1"/>
  <c r="K23" i="1"/>
  <c r="K27" i="1"/>
  <c r="K35" i="1"/>
  <c r="K39" i="1"/>
  <c r="K22" i="1"/>
  <c r="K26" i="1"/>
  <c r="K24" i="1"/>
  <c r="K21" i="1"/>
  <c r="K25" i="1"/>
  <c r="K34" i="1"/>
  <c r="K36" i="1"/>
  <c r="K38" i="1"/>
  <c r="K40" i="1"/>
  <c r="L54" i="1" l="1"/>
  <c r="K41" i="1"/>
  <c r="K28" i="1"/>
  <c r="L56" i="1" l="1"/>
  <c r="F13" i="1"/>
  <c r="D12" i="1"/>
  <c r="K7" i="1"/>
  <c r="E10" i="1" s="1"/>
  <c r="G10" i="1" s="1"/>
  <c r="E11" i="1" l="1"/>
  <c r="G11" i="1" s="1"/>
  <c r="E12" i="1"/>
  <c r="G12" i="1" s="1"/>
  <c r="G13" i="1" s="1"/>
  <c r="D13" i="1"/>
  <c r="E13" i="1" l="1"/>
</calcChain>
</file>

<file path=xl/sharedStrings.xml><?xml version="1.0" encoding="utf-8"?>
<sst xmlns="http://schemas.openxmlformats.org/spreadsheetml/2006/main" count="198" uniqueCount="50">
  <si>
    <t>Burnley Borough Council</t>
  </si>
  <si>
    <t>Version: September 2020 - Rounded</t>
  </si>
  <si>
    <t>Affordable Housing Contribution Calculator</t>
  </si>
  <si>
    <t>Site Name</t>
  </si>
  <si>
    <t>Example</t>
  </si>
  <si>
    <t>Date</t>
  </si>
  <si>
    <t>Number of Units</t>
  </si>
  <si>
    <t>Percentage of Affordable Housing</t>
  </si>
  <si>
    <t>Number of Affordable Units</t>
  </si>
  <si>
    <t>Affordable Housing Type</t>
  </si>
  <si>
    <t>Mix</t>
  </si>
  <si>
    <t>Units</t>
  </si>
  <si>
    <t>Onsite Units Provided</t>
  </si>
  <si>
    <t>Offsite Units Required</t>
  </si>
  <si>
    <t>Affordable Rented</t>
  </si>
  <si>
    <t>Social Rented</t>
  </si>
  <si>
    <t>Intermediate</t>
  </si>
  <si>
    <t xml:space="preserve">Check: </t>
  </si>
  <si>
    <t>Off-site Contribution Calculations</t>
  </si>
  <si>
    <t>Offsite Contribution Calculations</t>
  </si>
  <si>
    <t>Housing Mix/Type</t>
  </si>
  <si>
    <t>Number</t>
  </si>
  <si>
    <t>OMV if on</t>
  </si>
  <si>
    <t>Profit (%)</t>
  </si>
  <si>
    <t>Net Total</t>
  </si>
  <si>
    <t>Weekly</t>
  </si>
  <si>
    <t>Mgt Charge</t>
  </si>
  <si>
    <t>Yield</t>
  </si>
  <si>
    <t>Capitalised</t>
  </si>
  <si>
    <t>Contribution</t>
  </si>
  <si>
    <t>of Units</t>
  </si>
  <si>
    <t>site (£)</t>
  </si>
  <si>
    <t>Cost (£)</t>
  </si>
  <si>
    <t>Rent (£)</t>
  </si>
  <si>
    <t>(£)</t>
  </si>
  <si>
    <t>1 Bed Flat</t>
  </si>
  <si>
    <t>2 Bed Flat</t>
  </si>
  <si>
    <t>3 Bed Flat</t>
  </si>
  <si>
    <t>2 Bed Hse</t>
  </si>
  <si>
    <t>3 Bed Hse</t>
  </si>
  <si>
    <t>4 Bed Hse</t>
  </si>
  <si>
    <t>5 Bed Hse</t>
  </si>
  <si>
    <t>Total</t>
  </si>
  <si>
    <t>Intermediate - Shared Ownership</t>
  </si>
  <si>
    <t>Equity Rent</t>
  </si>
  <si>
    <t>1st Tranche</t>
  </si>
  <si>
    <t>2nd Tranche</t>
  </si>
  <si>
    <t>Total Units</t>
  </si>
  <si>
    <t xml:space="preserve">Total Contributions </t>
  </si>
  <si>
    <t>Version:  Februarty 2026 - Rounded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</si>
</sst>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rgb="FF0070C0"/>
      <name val="Calibri"/>
      <family val="2"/>
      <scheme val="minor"/>
    </font>
    <font>
      <b/>
      <u/>
      <sz val="11"/>
      <color theme="4"/>
      <name val="Calibri"/>
      <family val="2"/>
      <scheme val="minor"/>
    </font>
    <font>
      <b/>
      <sz val="11"/>
      <color theme="4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0070C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70C0"/>
      </left>
      <right style="thin">
        <color indexed="64"/>
      </right>
      <top style="thin">
        <color rgb="FF0070C0"/>
      </top>
      <bottom style="thin">
        <color rgb="FF0070C0"/>
      </bottom>
      <diagonal/>
    </border>
    <border>
      <left style="thin">
        <color indexed="64"/>
      </left>
      <right style="thin">
        <color indexed="64"/>
      </right>
      <top style="thin">
        <color rgb="FF0070C0"/>
      </top>
      <bottom style="thin">
        <color rgb="FF0070C0"/>
      </bottom>
      <diagonal/>
    </border>
    <border>
      <left style="thin">
        <color indexed="64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 style="thin">
        <color indexed="64"/>
      </top>
      <bottom style="thin">
        <color theme="3"/>
      </bottom>
      <diagonal/>
    </border>
    <border>
      <left/>
      <right/>
      <top style="thin">
        <color indexed="64"/>
      </top>
      <bottom style="thin">
        <color theme="3"/>
      </bottom>
      <diagonal/>
    </border>
    <border>
      <left/>
      <right style="thin">
        <color theme="3"/>
      </right>
      <top style="thin">
        <color indexed="64"/>
      </top>
      <bottom style="thin">
        <color theme="3"/>
      </bottom>
      <diagonal/>
    </border>
    <border>
      <left style="thin">
        <color theme="3"/>
      </left>
      <right style="thin">
        <color indexed="64"/>
      </right>
      <top style="thin">
        <color theme="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3"/>
      </top>
      <bottom style="thin">
        <color indexed="64"/>
      </bottom>
      <diagonal/>
    </border>
    <border>
      <left style="thin">
        <color indexed="64"/>
      </left>
      <right style="thin">
        <color theme="3"/>
      </right>
      <top style="thin">
        <color theme="3"/>
      </top>
      <bottom style="thin">
        <color indexed="64"/>
      </bottom>
      <diagonal/>
    </border>
    <border>
      <left/>
      <right style="thin">
        <color theme="3"/>
      </right>
      <top style="thin">
        <color theme="3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9">
    <xf numFmtId="0" fontId="0" fillId="0" borderId="0" xfId="0"/>
    <xf numFmtId="0" fontId="0" fillId="2" borderId="0" xfId="0" applyFill="1" applyProtection="1">
      <protection hidden="1"/>
    </xf>
    <xf numFmtId="0" fontId="8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right"/>
      <protection hidden="1"/>
    </xf>
    <xf numFmtId="0" fontId="0" fillId="2" borderId="0" xfId="0" applyFill="1" applyAlignment="1" applyProtection="1">
      <alignment horizontal="right"/>
      <protection hidden="1"/>
    </xf>
    <xf numFmtId="0" fontId="4" fillId="2" borderId="0" xfId="0" applyFont="1" applyFill="1" applyAlignment="1" applyProtection="1">
      <alignment horizontal="right"/>
      <protection hidden="1"/>
    </xf>
    <xf numFmtId="0" fontId="6" fillId="3" borderId="1" xfId="0" applyFont="1" applyFill="1" applyBorder="1" applyAlignment="1" applyProtection="1">
      <alignment horizontal="center"/>
      <protection hidden="1"/>
    </xf>
    <xf numFmtId="0" fontId="0" fillId="2" borderId="0" xfId="0" applyFill="1" applyAlignment="1" applyProtection="1">
      <alignment horizontal="left"/>
      <protection hidden="1"/>
    </xf>
    <xf numFmtId="0" fontId="3" fillId="2" borderId="0" xfId="0" applyFont="1" applyFill="1" applyProtection="1">
      <protection hidden="1"/>
    </xf>
    <xf numFmtId="9" fontId="7" fillId="6" borderId="5" xfId="0" applyNumberFormat="1" applyFont="1" applyFill="1" applyBorder="1" applyAlignment="1" applyProtection="1">
      <alignment horizontal="center"/>
      <protection hidden="1"/>
    </xf>
    <xf numFmtId="0" fontId="7" fillId="6" borderId="5" xfId="0" applyFont="1" applyFill="1" applyBorder="1" applyAlignment="1" applyProtection="1">
      <alignment horizontal="center" wrapText="1"/>
      <protection hidden="1"/>
    </xf>
    <xf numFmtId="2" fontId="6" fillId="3" borderId="5" xfId="1" applyNumberFormat="1" applyFont="1" applyFill="1" applyBorder="1" applyAlignment="1" applyProtection="1">
      <alignment horizontal="right" indent="2"/>
      <protection hidden="1"/>
    </xf>
    <xf numFmtId="2" fontId="6" fillId="3" borderId="5" xfId="0" applyNumberFormat="1" applyFont="1" applyFill="1" applyBorder="1" applyAlignment="1" applyProtection="1">
      <alignment horizontal="right" indent="2"/>
      <protection hidden="1"/>
    </xf>
    <xf numFmtId="9" fontId="6" fillId="3" borderId="5" xfId="0" applyNumberFormat="1" applyFont="1" applyFill="1" applyBorder="1" applyAlignment="1" applyProtection="1">
      <alignment horizontal="right" indent="2"/>
      <protection hidden="1"/>
    </xf>
    <xf numFmtId="0" fontId="2" fillId="2" borderId="7" xfId="0" applyFont="1" applyFill="1" applyBorder="1" applyProtection="1">
      <protection hidden="1"/>
    </xf>
    <xf numFmtId="0" fontId="5" fillId="3" borderId="5" xfId="0" applyFont="1" applyFill="1" applyBorder="1" applyAlignment="1" applyProtection="1">
      <alignment horizontal="right"/>
      <protection hidden="1"/>
    </xf>
    <xf numFmtId="1" fontId="6" fillId="3" borderId="5" xfId="1" applyNumberFormat="1" applyFont="1" applyFill="1" applyBorder="1" applyAlignment="1" applyProtection="1">
      <alignment horizontal="right" indent="2"/>
      <protection hidden="1"/>
    </xf>
    <xf numFmtId="9" fontId="0" fillId="2" borderId="0" xfId="0" applyNumberFormat="1" applyFill="1" applyProtection="1">
      <protection hidden="1"/>
    </xf>
    <xf numFmtId="0" fontId="9" fillId="2" borderId="0" xfId="0" applyFont="1" applyFill="1" applyProtection="1">
      <protection hidden="1"/>
    </xf>
    <xf numFmtId="0" fontId="7" fillId="4" borderId="9" xfId="0" applyFont="1" applyFill="1" applyBorder="1" applyAlignment="1" applyProtection="1">
      <alignment horizontal="center"/>
      <protection hidden="1"/>
    </xf>
    <xf numFmtId="0" fontId="7" fillId="4" borderId="6" xfId="0" applyFont="1" applyFill="1" applyBorder="1" applyAlignment="1" applyProtection="1">
      <alignment horizontal="center"/>
      <protection hidden="1"/>
    </xf>
    <xf numFmtId="3" fontId="6" fillId="3" borderId="5" xfId="1" applyNumberFormat="1" applyFont="1" applyFill="1" applyBorder="1" applyAlignment="1" applyProtection="1">
      <alignment horizontal="right" indent="1"/>
      <protection hidden="1"/>
    </xf>
    <xf numFmtId="3" fontId="6" fillId="3" borderId="5" xfId="1" applyNumberFormat="1" applyFont="1" applyFill="1" applyBorder="1" applyAlignment="1" applyProtection="1">
      <alignment horizontal="right" indent="2"/>
      <protection hidden="1"/>
    </xf>
    <xf numFmtId="3" fontId="6" fillId="3" borderId="5" xfId="0" applyNumberFormat="1" applyFont="1" applyFill="1" applyBorder="1" applyAlignment="1" applyProtection="1">
      <alignment horizontal="right" indent="1"/>
      <protection hidden="1"/>
    </xf>
    <xf numFmtId="10" fontId="6" fillId="3" borderId="5" xfId="2" applyNumberFormat="1" applyFont="1" applyFill="1" applyBorder="1" applyAlignment="1" applyProtection="1">
      <alignment horizontal="right" indent="1"/>
      <protection hidden="1"/>
    </xf>
    <xf numFmtId="0" fontId="10" fillId="3" borderId="5" xfId="0" applyFont="1" applyFill="1" applyBorder="1" applyAlignment="1" applyProtection="1">
      <alignment horizontal="center"/>
      <protection hidden="1"/>
    </xf>
    <xf numFmtId="3" fontId="10" fillId="3" borderId="5" xfId="1" applyNumberFormat="1" applyFont="1" applyFill="1" applyBorder="1" applyAlignment="1" applyProtection="1">
      <alignment horizontal="right" indent="2"/>
      <protection hidden="1"/>
    </xf>
    <xf numFmtId="0" fontId="6" fillId="2" borderId="0" xfId="0" applyFont="1" applyFill="1" applyProtection="1">
      <protection hidden="1"/>
    </xf>
    <xf numFmtId="3" fontId="10" fillId="3" borderId="5" xfId="0" applyNumberFormat="1" applyFont="1" applyFill="1" applyBorder="1" applyAlignment="1" applyProtection="1">
      <alignment horizontal="right" indent="1"/>
      <protection hidden="1"/>
    </xf>
    <xf numFmtId="3" fontId="6" fillId="3" borderId="5" xfId="0" applyNumberFormat="1" applyFont="1" applyFill="1" applyBorder="1" applyAlignment="1" applyProtection="1">
      <alignment horizontal="right" indent="2"/>
      <protection hidden="1"/>
    </xf>
    <xf numFmtId="3" fontId="6" fillId="3" borderId="13" xfId="0" applyNumberFormat="1" applyFont="1" applyFill="1" applyBorder="1" applyAlignment="1" applyProtection="1">
      <alignment horizontal="right" indent="1"/>
      <protection hidden="1"/>
    </xf>
    <xf numFmtId="0" fontId="10" fillId="2" borderId="7" xfId="0" applyFont="1" applyFill="1" applyBorder="1" applyAlignment="1" applyProtection="1">
      <alignment horizontal="center"/>
      <protection hidden="1"/>
    </xf>
    <xf numFmtId="0" fontId="10" fillId="3" borderId="12" xfId="0" applyFont="1" applyFill="1" applyBorder="1" applyAlignment="1" applyProtection="1">
      <alignment horizontal="center"/>
      <protection hidden="1"/>
    </xf>
    <xf numFmtId="9" fontId="6" fillId="5" borderId="1" xfId="2" applyFont="1" applyFill="1" applyBorder="1" applyAlignment="1" applyProtection="1">
      <alignment horizontal="center"/>
      <protection locked="0"/>
    </xf>
    <xf numFmtId="9" fontId="6" fillId="5" borderId="5" xfId="0" applyNumberFormat="1" applyFont="1" applyFill="1" applyBorder="1" applyAlignment="1" applyProtection="1">
      <alignment horizontal="right" indent="2"/>
      <protection locked="0"/>
    </xf>
    <xf numFmtId="1" fontId="6" fillId="5" borderId="5" xfId="0" applyNumberFormat="1" applyFont="1" applyFill="1" applyBorder="1" applyAlignment="1" applyProtection="1">
      <alignment horizontal="right" indent="2"/>
      <protection locked="0"/>
    </xf>
    <xf numFmtId="0" fontId="6" fillId="5" borderId="8" xfId="0" applyFont="1" applyFill="1" applyBorder="1" applyAlignment="1" applyProtection="1">
      <alignment horizontal="center"/>
      <protection locked="0"/>
    </xf>
    <xf numFmtId="3" fontId="6" fillId="5" borderId="5" xfId="1" applyNumberFormat="1" applyFont="1" applyFill="1" applyBorder="1" applyAlignment="1" applyProtection="1">
      <alignment horizontal="right" indent="2"/>
      <protection locked="0"/>
    </xf>
    <xf numFmtId="3" fontId="6" fillId="5" borderId="5" xfId="1" applyNumberFormat="1" applyFont="1" applyFill="1" applyBorder="1" applyAlignment="1" applyProtection="1">
      <alignment horizontal="right" indent="1"/>
      <protection locked="0"/>
    </xf>
    <xf numFmtId="0" fontId="6" fillId="5" borderId="5" xfId="0" applyFont="1" applyFill="1" applyBorder="1" applyAlignment="1" applyProtection="1">
      <alignment horizontal="center"/>
      <protection locked="0"/>
    </xf>
    <xf numFmtId="10" fontId="6" fillId="5" borderId="6" xfId="2" applyNumberFormat="1" applyFont="1" applyFill="1" applyBorder="1" applyAlignment="1" applyProtection="1">
      <alignment horizontal="center"/>
      <protection locked="0"/>
    </xf>
    <xf numFmtId="4" fontId="6" fillId="5" borderId="5" xfId="0" applyNumberFormat="1" applyFont="1" applyFill="1" applyBorder="1" applyAlignment="1" applyProtection="1">
      <alignment horizontal="right" indent="2"/>
      <protection locked="0"/>
    </xf>
    <xf numFmtId="10" fontId="6" fillId="5" borderId="6" xfId="2" applyNumberFormat="1" applyFont="1" applyFill="1" applyBorder="1" applyAlignment="1" applyProtection="1">
      <alignment horizontal="right" indent="1"/>
      <protection locked="0"/>
    </xf>
    <xf numFmtId="0" fontId="11" fillId="4" borderId="5" xfId="0" applyFont="1" applyFill="1" applyBorder="1" applyAlignment="1" applyProtection="1">
      <alignment horizontal="center"/>
      <protection hidden="1"/>
    </xf>
    <xf numFmtId="3" fontId="10" fillId="3" borderId="10" xfId="1" applyNumberFormat="1" applyFont="1" applyFill="1" applyBorder="1" applyAlignment="1" applyProtection="1">
      <alignment horizontal="right" indent="2"/>
      <protection hidden="1"/>
    </xf>
    <xf numFmtId="0" fontId="0" fillId="0" borderId="0" xfId="0" applyProtection="1">
      <protection hidden="1"/>
    </xf>
    <xf numFmtId="0" fontId="12" fillId="2" borderId="0" xfId="0" applyFont="1" applyFill="1" applyProtection="1">
      <protection hidden="1"/>
    </xf>
    <xf numFmtId="0" fontId="12" fillId="2" borderId="0" xfId="0" applyFont="1" applyFill="1" applyAlignment="1" applyProtection="1">
      <alignment horizontal="right"/>
      <protection hidden="1"/>
    </xf>
    <xf numFmtId="3" fontId="10" fillId="3" borderId="20" xfId="0" applyNumberFormat="1" applyFont="1" applyFill="1" applyBorder="1" applyAlignment="1" applyProtection="1">
      <alignment horizontal="right" indent="1"/>
      <protection hidden="1"/>
    </xf>
    <xf numFmtId="3" fontId="10" fillId="2" borderId="0" xfId="0" applyNumberFormat="1" applyFont="1" applyFill="1" applyAlignment="1" applyProtection="1">
      <alignment horizontal="right" indent="1"/>
      <protection hidden="1"/>
    </xf>
    <xf numFmtId="0" fontId="6" fillId="5" borderId="1" xfId="0" applyFont="1" applyFill="1" applyBorder="1" applyAlignment="1" applyProtection="1">
      <alignment horizontal="center"/>
      <protection locked="0"/>
    </xf>
    <xf numFmtId="0" fontId="7" fillId="6" borderId="5" xfId="0" applyFont="1" applyFill="1" applyBorder="1" applyAlignment="1" applyProtection="1">
      <alignment horizontal="center"/>
      <protection hidden="1"/>
    </xf>
    <xf numFmtId="0" fontId="7" fillId="2" borderId="0" xfId="0" applyFont="1" applyFill="1" applyAlignment="1" applyProtection="1">
      <alignment horizontal="right"/>
      <protection hidden="1"/>
    </xf>
    <xf numFmtId="0" fontId="5" fillId="3" borderId="5" xfId="0" applyFont="1" applyFill="1" applyBorder="1" applyAlignment="1" applyProtection="1">
      <alignment horizontal="center"/>
      <protection hidden="1"/>
    </xf>
    <xf numFmtId="0" fontId="7" fillId="4" borderId="10" xfId="0" applyFont="1" applyFill="1" applyBorder="1" applyAlignment="1" applyProtection="1">
      <alignment horizontal="center"/>
      <protection hidden="1"/>
    </xf>
    <xf numFmtId="0" fontId="7" fillId="4" borderId="11" xfId="0" applyFont="1" applyFill="1" applyBorder="1" applyAlignment="1" applyProtection="1">
      <alignment horizontal="center"/>
      <protection hidden="1"/>
    </xf>
    <xf numFmtId="0" fontId="7" fillId="4" borderId="12" xfId="0" applyFont="1" applyFill="1" applyBorder="1" applyAlignment="1" applyProtection="1">
      <alignment horizontal="center"/>
      <protection hidden="1"/>
    </xf>
    <xf numFmtId="0" fontId="7" fillId="4" borderId="14" xfId="0" applyFont="1" applyFill="1" applyBorder="1" applyAlignment="1" applyProtection="1">
      <alignment horizontal="center"/>
      <protection hidden="1"/>
    </xf>
    <xf numFmtId="0" fontId="7" fillId="4" borderId="15" xfId="0" applyFont="1" applyFill="1" applyBorder="1" applyAlignment="1" applyProtection="1">
      <alignment horizontal="center"/>
      <protection hidden="1"/>
    </xf>
    <xf numFmtId="0" fontId="7" fillId="4" borderId="16" xfId="0" applyFont="1" applyFill="1" applyBorder="1" applyAlignment="1" applyProtection="1">
      <alignment horizontal="center"/>
      <protection hidden="1"/>
    </xf>
    <xf numFmtId="0" fontId="7" fillId="4" borderId="17" xfId="0" applyFont="1" applyFill="1" applyBorder="1" applyAlignment="1" applyProtection="1">
      <alignment horizontal="right"/>
      <protection hidden="1"/>
    </xf>
    <xf numFmtId="0" fontId="7" fillId="4" borderId="18" xfId="0" applyFont="1" applyFill="1" applyBorder="1" applyAlignment="1" applyProtection="1">
      <alignment horizontal="right"/>
      <protection hidden="1"/>
    </xf>
    <xf numFmtId="0" fontId="7" fillId="4" borderId="19" xfId="0" applyFont="1" applyFill="1" applyBorder="1" applyAlignment="1" applyProtection="1">
      <alignment horizontal="right"/>
      <protection hidden="1"/>
    </xf>
    <xf numFmtId="0" fontId="6" fillId="5" borderId="2" xfId="0" applyFont="1" applyFill="1" applyBorder="1" applyProtection="1">
      <protection locked="0"/>
    </xf>
    <xf numFmtId="0" fontId="6" fillId="5" borderId="3" xfId="0" applyFont="1" applyFill="1" applyBorder="1" applyProtection="1">
      <protection locked="0"/>
    </xf>
    <xf numFmtId="0" fontId="6" fillId="5" borderId="4" xfId="0" applyFont="1" applyFill="1" applyBorder="1" applyProtection="1">
      <protection locked="0"/>
    </xf>
    <xf numFmtId="0" fontId="6" fillId="5" borderId="1" xfId="0" applyFont="1" applyFill="1" applyBorder="1" applyAlignment="1" applyProtection="1">
      <alignment horizontal="center"/>
      <protection locked="0"/>
    </xf>
    <xf numFmtId="0" fontId="7" fillId="6" borderId="5" xfId="0" applyFont="1" applyFill="1" applyBorder="1" applyAlignment="1" applyProtection="1">
      <alignment horizontal="center"/>
      <protection hidden="1"/>
    </xf>
    <xf numFmtId="4" fontId="6" fillId="3" borderId="5" xfId="0" applyNumberFormat="1" applyFont="1" applyFill="1" applyBorder="1" applyAlignment="1" applyProtection="1">
      <alignment horizontal="right" indent="2"/>
      <protection locked="0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66"/>
  <sheetViews>
    <sheetView showRowColHeaders="0" tabSelected="1" topLeftCell="A30" workbookViewId="0">
      <selection activeCell="J14" sqref="J14"/>
    </sheetView>
  </sheetViews>
  <sheetFormatPr defaultColWidth="0" defaultRowHeight="15" zeroHeight="1" x14ac:dyDescent="0.25"/>
  <cols>
    <col min="1" max="1" width="2.140625" style="45" customWidth="1"/>
    <col min="2" max="2" width="18.140625" style="45" customWidth="1"/>
    <col min="3" max="3" width="9.28515625" style="45" bestFit="1" customWidth="1"/>
    <col min="4" max="4" width="12.140625" style="45" customWidth="1"/>
    <col min="5" max="5" width="11.28515625" style="45" customWidth="1"/>
    <col min="6" max="6" width="14.28515625" style="45" customWidth="1"/>
    <col min="7" max="7" width="12.140625" style="45" bestFit="1" customWidth="1"/>
    <col min="8" max="8" width="11.140625" style="45" bestFit="1" customWidth="1"/>
    <col min="9" max="9" width="10.140625" style="45" customWidth="1"/>
    <col min="10" max="10" width="10.5703125" style="45" customWidth="1"/>
    <col min="11" max="11" width="12.28515625" style="45" bestFit="1" customWidth="1"/>
    <col min="12" max="12" width="12.5703125" style="45" bestFit="1" customWidth="1"/>
    <col min="13" max="13" width="2.140625" style="45" customWidth="1"/>
    <col min="14" max="16384" width="9.140625" hidden="1"/>
  </cols>
  <sheetData>
    <row r="1" spans="1:24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23.25" x14ac:dyDescent="0.35">
      <c r="A2" s="1"/>
      <c r="B2" s="2" t="s">
        <v>0</v>
      </c>
      <c r="C2" s="1"/>
      <c r="D2" s="1"/>
      <c r="E2" s="1"/>
      <c r="F2" s="1"/>
      <c r="G2" s="1"/>
      <c r="H2" s="1"/>
      <c r="I2" s="1"/>
      <c r="J2" s="46"/>
      <c r="K2" s="47" t="s">
        <v>49</v>
      </c>
      <c r="L2" s="1"/>
      <c r="M2" s="1"/>
      <c r="N2" s="2" t="s">
        <v>0</v>
      </c>
      <c r="O2" s="1"/>
      <c r="P2" s="1"/>
      <c r="Q2" s="1"/>
      <c r="R2" s="1"/>
      <c r="S2" s="1"/>
      <c r="T2" s="1"/>
      <c r="U2" s="1"/>
      <c r="V2" s="46"/>
      <c r="W2" s="47" t="s">
        <v>1</v>
      </c>
      <c r="X2" s="1"/>
    </row>
    <row r="3" spans="1:24" ht="23.25" x14ac:dyDescent="0.35">
      <c r="A3" s="1"/>
      <c r="B3" s="2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2" t="s">
        <v>2</v>
      </c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3" t="s">
        <v>3</v>
      </c>
      <c r="C5" s="63" t="s">
        <v>4</v>
      </c>
      <c r="D5" s="64"/>
      <c r="E5" s="64"/>
      <c r="F5" s="64"/>
      <c r="G5" s="65"/>
      <c r="H5" s="1"/>
      <c r="I5" s="3" t="s">
        <v>5</v>
      </c>
      <c r="J5" s="66"/>
      <c r="K5" s="66"/>
      <c r="L5" s="1"/>
      <c r="M5" s="1"/>
      <c r="N5" s="3" t="s">
        <v>3</v>
      </c>
      <c r="O5" s="63" t="s">
        <v>4</v>
      </c>
      <c r="P5" s="64"/>
      <c r="Q5" s="64"/>
      <c r="R5" s="64"/>
      <c r="S5" s="65"/>
      <c r="T5" s="1"/>
      <c r="U5" s="3" t="s">
        <v>5</v>
      </c>
      <c r="V5" s="66"/>
      <c r="W5" s="66"/>
      <c r="X5" s="1"/>
    </row>
    <row r="6" spans="1:24" x14ac:dyDescent="0.25">
      <c r="A6" s="1"/>
      <c r="B6" s="4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4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3" t="s">
        <v>6</v>
      </c>
      <c r="C7" s="50">
        <v>140</v>
      </c>
      <c r="D7" s="4"/>
      <c r="E7" s="5"/>
      <c r="F7" s="3" t="s">
        <v>7</v>
      </c>
      <c r="G7" s="33">
        <v>0.1</v>
      </c>
      <c r="H7" s="4"/>
      <c r="I7" s="1"/>
      <c r="J7" s="3" t="s">
        <v>8</v>
      </c>
      <c r="K7" s="6">
        <f>G7*C7</f>
        <v>14</v>
      </c>
      <c r="L7" s="1"/>
      <c r="M7" s="1"/>
      <c r="N7" s="3" t="s">
        <v>6</v>
      </c>
      <c r="O7" s="50">
        <v>141</v>
      </c>
      <c r="P7" s="4"/>
      <c r="Q7" s="5"/>
      <c r="R7" s="3" t="s">
        <v>7</v>
      </c>
      <c r="S7" s="33">
        <v>1.1000000000000001</v>
      </c>
      <c r="T7" s="4"/>
      <c r="U7" s="1"/>
      <c r="V7" s="3" t="s">
        <v>8</v>
      </c>
      <c r="W7" s="6">
        <f>S7*O7</f>
        <v>155.10000000000002</v>
      </c>
      <c r="X7" s="1"/>
    </row>
    <row r="8" spans="1:24" x14ac:dyDescent="0.25">
      <c r="A8" s="1"/>
      <c r="B8" s="7"/>
      <c r="C8" s="1"/>
      <c r="D8" s="4"/>
      <c r="E8" s="4"/>
      <c r="F8" s="4"/>
      <c r="G8" s="8"/>
      <c r="H8" s="1"/>
      <c r="I8" s="1"/>
      <c r="J8" s="1"/>
      <c r="K8" s="1"/>
      <c r="L8" s="1"/>
      <c r="M8" s="1"/>
      <c r="N8" s="7"/>
      <c r="O8" s="1"/>
      <c r="P8" s="4"/>
      <c r="Q8" s="4"/>
      <c r="R8" s="4"/>
      <c r="S8" s="8"/>
      <c r="T8" s="1"/>
      <c r="U8" s="1"/>
      <c r="V8" s="1"/>
      <c r="W8" s="1"/>
      <c r="X8" s="1"/>
    </row>
    <row r="9" spans="1:24" ht="45" x14ac:dyDescent="0.25">
      <c r="A9" s="1"/>
      <c r="B9" s="67" t="s">
        <v>9</v>
      </c>
      <c r="C9" s="67"/>
      <c r="D9" s="51" t="s">
        <v>10</v>
      </c>
      <c r="E9" s="9" t="s">
        <v>11</v>
      </c>
      <c r="F9" s="10" t="s">
        <v>12</v>
      </c>
      <c r="G9" s="10" t="s">
        <v>13</v>
      </c>
      <c r="H9" s="1"/>
      <c r="I9" s="1"/>
      <c r="J9" s="1"/>
      <c r="K9" s="1"/>
      <c r="L9" s="1"/>
      <c r="M9" s="1"/>
      <c r="N9" s="67" t="s">
        <v>9</v>
      </c>
      <c r="O9" s="67"/>
      <c r="P9" s="51" t="s">
        <v>10</v>
      </c>
      <c r="Q9" s="9" t="s">
        <v>11</v>
      </c>
      <c r="R9" s="10" t="s">
        <v>12</v>
      </c>
      <c r="S9" s="10" t="s">
        <v>13</v>
      </c>
      <c r="T9" s="1"/>
      <c r="U9" s="1"/>
      <c r="V9" s="1"/>
      <c r="W9" s="1"/>
      <c r="X9" s="1"/>
    </row>
    <row r="10" spans="1:24" x14ac:dyDescent="0.25">
      <c r="A10" s="1"/>
      <c r="B10" s="53" t="s">
        <v>14</v>
      </c>
      <c r="C10" s="53"/>
      <c r="D10" s="34">
        <v>0.7</v>
      </c>
      <c r="E10" s="11">
        <f>D10*$K$7</f>
        <v>9.7999999999999989</v>
      </c>
      <c r="F10" s="35">
        <v>0</v>
      </c>
      <c r="G10" s="12">
        <f>E10-F10</f>
        <v>9.7999999999999989</v>
      </c>
      <c r="H10" s="1"/>
      <c r="I10" s="1"/>
      <c r="J10" s="1"/>
      <c r="K10" s="1"/>
      <c r="L10" s="1"/>
      <c r="M10" s="1"/>
      <c r="N10" s="53" t="s">
        <v>14</v>
      </c>
      <c r="O10" s="53"/>
      <c r="P10" s="34">
        <v>0.7</v>
      </c>
      <c r="Q10" s="11">
        <f>P10*$K$7</f>
        <v>9.7999999999999989</v>
      </c>
      <c r="R10" s="35">
        <v>0</v>
      </c>
      <c r="S10" s="12">
        <f>Q10-R10</f>
        <v>9.7999999999999989</v>
      </c>
      <c r="T10" s="1"/>
      <c r="U10" s="1"/>
      <c r="V10" s="1"/>
      <c r="W10" s="1"/>
      <c r="X10" s="1"/>
    </row>
    <row r="11" spans="1:24" x14ac:dyDescent="0.25">
      <c r="A11" s="1"/>
      <c r="B11" s="53" t="s">
        <v>15</v>
      </c>
      <c r="C11" s="53"/>
      <c r="D11" s="34">
        <v>0.1</v>
      </c>
      <c r="E11" s="11">
        <f>D11*$K$7</f>
        <v>1.4000000000000001</v>
      </c>
      <c r="F11" s="35">
        <v>0</v>
      </c>
      <c r="G11" s="12">
        <f t="shared" ref="G11:G12" si="0">E11-F11</f>
        <v>1.4000000000000001</v>
      </c>
      <c r="H11" s="1"/>
      <c r="I11" s="1"/>
      <c r="J11" s="1"/>
      <c r="K11" s="1"/>
      <c r="L11" s="1"/>
      <c r="M11" s="1"/>
      <c r="N11" s="53" t="s">
        <v>16</v>
      </c>
      <c r="O11" s="53"/>
      <c r="P11" s="34">
        <v>0.2</v>
      </c>
      <c r="Q11" s="11">
        <f>P11*$K$7</f>
        <v>2.8000000000000003</v>
      </c>
      <c r="R11" s="35">
        <v>0</v>
      </c>
      <c r="S11" s="12">
        <f t="shared" ref="S11:S12" si="1">Q11-R11</f>
        <v>2.8000000000000003</v>
      </c>
      <c r="T11" s="1"/>
      <c r="U11" s="1"/>
      <c r="V11" s="1"/>
      <c r="W11" s="1"/>
      <c r="X11" s="1"/>
    </row>
    <row r="12" spans="1:24" x14ac:dyDescent="0.25">
      <c r="A12" s="1"/>
      <c r="B12" s="53" t="s">
        <v>16</v>
      </c>
      <c r="C12" s="53"/>
      <c r="D12" s="13">
        <f>1-D10-D11</f>
        <v>0.20000000000000004</v>
      </c>
      <c r="E12" s="11">
        <f>D12*$K$7</f>
        <v>2.8000000000000007</v>
      </c>
      <c r="F12" s="35">
        <v>0</v>
      </c>
      <c r="G12" s="12">
        <f t="shared" si="0"/>
        <v>2.8000000000000007</v>
      </c>
      <c r="H12" s="1"/>
      <c r="I12" s="1"/>
      <c r="J12" s="1"/>
      <c r="K12" s="1"/>
      <c r="L12" s="1"/>
      <c r="M12" s="1"/>
      <c r="N12" s="53" t="s">
        <v>15</v>
      </c>
      <c r="O12" s="53"/>
      <c r="P12" s="13">
        <f>1-P10-P11</f>
        <v>0.10000000000000003</v>
      </c>
      <c r="Q12" s="11">
        <f>P12*$K$7</f>
        <v>1.4000000000000004</v>
      </c>
      <c r="R12" s="35">
        <v>0</v>
      </c>
      <c r="S12" s="12">
        <f t="shared" si="1"/>
        <v>1.4000000000000004</v>
      </c>
      <c r="T12" s="1"/>
      <c r="U12" s="1"/>
      <c r="V12" s="1"/>
      <c r="W12" s="1"/>
      <c r="X12" s="1"/>
    </row>
    <row r="13" spans="1:24" x14ac:dyDescent="0.25">
      <c r="A13" s="1"/>
      <c r="B13" s="14"/>
      <c r="C13" s="15" t="s">
        <v>17</v>
      </c>
      <c r="D13" s="13">
        <f>SUM(D10:D12)</f>
        <v>1</v>
      </c>
      <c r="E13" s="11">
        <f>SUM(E10:E12)</f>
        <v>14</v>
      </c>
      <c r="F13" s="16">
        <f>SUM(F10:F12)</f>
        <v>0</v>
      </c>
      <c r="G13" s="11">
        <f>SUM(G10:G12)</f>
        <v>14</v>
      </c>
      <c r="H13" s="1"/>
      <c r="I13" s="1"/>
      <c r="J13" s="1"/>
      <c r="K13" s="1"/>
      <c r="L13" s="1"/>
      <c r="M13" s="1"/>
      <c r="N13" s="14"/>
      <c r="O13" s="15" t="s">
        <v>17</v>
      </c>
      <c r="P13" s="13">
        <f>SUM(P10:P12)</f>
        <v>1</v>
      </c>
      <c r="Q13" s="11">
        <f>SUM(Q10:Q12)</f>
        <v>14</v>
      </c>
      <c r="R13" s="16">
        <f>SUM(R10:R12)</f>
        <v>0</v>
      </c>
      <c r="S13" s="11">
        <f>SUM(S10:S12)</f>
        <v>14</v>
      </c>
      <c r="T13" s="1"/>
      <c r="U13" s="1"/>
      <c r="V13" s="1"/>
      <c r="W13" s="1"/>
      <c r="X13" s="1"/>
    </row>
    <row r="14" spans="1:24" x14ac:dyDescent="0.25">
      <c r="A14" s="1"/>
      <c r="B14" s="1"/>
      <c r="C14" s="4"/>
      <c r="D14" s="1"/>
      <c r="E14" s="17"/>
      <c r="F14" s="1"/>
      <c r="G14" s="1"/>
      <c r="H14" s="1"/>
      <c r="I14" s="1"/>
      <c r="J14" s="1"/>
      <c r="K14" s="1"/>
      <c r="L14" s="1"/>
      <c r="M14" s="1"/>
      <c r="N14" s="1"/>
      <c r="O14" s="4"/>
      <c r="P14" s="1"/>
      <c r="Q14" s="17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8" t="s">
        <v>18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8" t="s">
        <v>19</v>
      </c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54" t="s">
        <v>14</v>
      </c>
      <c r="C18" s="55"/>
      <c r="D18" s="55"/>
      <c r="E18" s="55"/>
      <c r="F18" s="55"/>
      <c r="G18" s="55"/>
      <c r="H18" s="55"/>
      <c r="I18" s="55"/>
      <c r="J18" s="55"/>
      <c r="K18" s="56"/>
      <c r="L18" s="1"/>
      <c r="M18" s="1"/>
      <c r="N18" s="54" t="s">
        <v>14</v>
      </c>
      <c r="O18" s="55"/>
      <c r="P18" s="55"/>
      <c r="Q18" s="55"/>
      <c r="R18" s="55"/>
      <c r="S18" s="55"/>
      <c r="T18" s="55"/>
      <c r="U18" s="55"/>
      <c r="V18" s="55"/>
      <c r="W18" s="56"/>
      <c r="X18" s="1"/>
    </row>
    <row r="19" spans="1:24" x14ac:dyDescent="0.25">
      <c r="A19" s="1"/>
      <c r="B19" s="19" t="s">
        <v>20</v>
      </c>
      <c r="C19" s="19" t="s">
        <v>21</v>
      </c>
      <c r="D19" s="19" t="s">
        <v>22</v>
      </c>
      <c r="E19" s="19" t="s">
        <v>23</v>
      </c>
      <c r="F19" s="19" t="s">
        <v>24</v>
      </c>
      <c r="G19" s="19" t="s">
        <v>25</v>
      </c>
      <c r="H19" s="19" t="s">
        <v>26</v>
      </c>
      <c r="I19" s="19" t="s">
        <v>27</v>
      </c>
      <c r="J19" s="19" t="s">
        <v>28</v>
      </c>
      <c r="K19" s="19" t="s">
        <v>29</v>
      </c>
      <c r="L19" s="1"/>
      <c r="M19" s="1"/>
      <c r="N19" s="19" t="s">
        <v>20</v>
      </c>
      <c r="O19" s="19" t="s">
        <v>21</v>
      </c>
      <c r="P19" s="19" t="s">
        <v>22</v>
      </c>
      <c r="Q19" s="19" t="s">
        <v>23</v>
      </c>
      <c r="R19" s="19" t="s">
        <v>24</v>
      </c>
      <c r="S19" s="19" t="s">
        <v>25</v>
      </c>
      <c r="T19" s="19" t="s">
        <v>26</v>
      </c>
      <c r="U19" s="19" t="s">
        <v>27</v>
      </c>
      <c r="V19" s="19" t="s">
        <v>28</v>
      </c>
      <c r="W19" s="19" t="s">
        <v>29</v>
      </c>
      <c r="X19" s="1"/>
    </row>
    <row r="20" spans="1:24" x14ac:dyDescent="0.25">
      <c r="A20" s="1"/>
      <c r="B20" s="20"/>
      <c r="C20" s="20" t="s">
        <v>30</v>
      </c>
      <c r="D20" s="20" t="s">
        <v>31</v>
      </c>
      <c r="E20" s="40">
        <v>0.2</v>
      </c>
      <c r="F20" s="20" t="s">
        <v>32</v>
      </c>
      <c r="G20" s="20" t="s">
        <v>33</v>
      </c>
      <c r="H20" s="42">
        <v>0.1</v>
      </c>
      <c r="I20" s="42">
        <v>0.06</v>
      </c>
      <c r="J20" s="20" t="s">
        <v>33</v>
      </c>
      <c r="K20" s="20" t="s">
        <v>34</v>
      </c>
      <c r="L20" s="1"/>
      <c r="M20" s="1"/>
      <c r="N20" s="20"/>
      <c r="O20" s="20" t="s">
        <v>30</v>
      </c>
      <c r="P20" s="20" t="s">
        <v>31</v>
      </c>
      <c r="Q20" s="40">
        <v>1.2</v>
      </c>
      <c r="R20" s="20" t="s">
        <v>32</v>
      </c>
      <c r="S20" s="20" t="s">
        <v>33</v>
      </c>
      <c r="T20" s="42">
        <v>0.02</v>
      </c>
      <c r="U20" s="42">
        <v>-0.02</v>
      </c>
      <c r="V20" s="20" t="s">
        <v>33</v>
      </c>
      <c r="W20" s="20" t="s">
        <v>34</v>
      </c>
      <c r="X20" s="1"/>
    </row>
    <row r="21" spans="1:24" x14ac:dyDescent="0.25">
      <c r="A21" s="1"/>
      <c r="B21" s="36" t="s">
        <v>35</v>
      </c>
      <c r="C21" s="37"/>
      <c r="D21" s="38"/>
      <c r="E21" s="21">
        <f>D21*$E$20</f>
        <v>0</v>
      </c>
      <c r="F21" s="22">
        <f>D21-E21</f>
        <v>0</v>
      </c>
      <c r="G21" s="41"/>
      <c r="H21" s="23">
        <f>G21*52*$H$20</f>
        <v>0</v>
      </c>
      <c r="I21" s="24">
        <f>$I$20</f>
        <v>0.06</v>
      </c>
      <c r="J21" s="23">
        <f>((G21*52)-H21)/$I$20</f>
        <v>0</v>
      </c>
      <c r="K21" s="23">
        <f>C21*(F21-J21)</f>
        <v>0</v>
      </c>
      <c r="L21" s="1"/>
      <c r="M21" s="1"/>
      <c r="N21" s="36" t="s">
        <v>35</v>
      </c>
      <c r="O21" s="37"/>
      <c r="P21" s="38"/>
      <c r="Q21" s="21">
        <f>P21*$E$20</f>
        <v>0</v>
      </c>
      <c r="R21" s="22">
        <f>P21-Q21</f>
        <v>0</v>
      </c>
      <c r="S21" s="41"/>
      <c r="T21" s="23">
        <f>S21*52*$H$20</f>
        <v>0</v>
      </c>
      <c r="U21" s="24">
        <f>$I$20</f>
        <v>0.06</v>
      </c>
      <c r="V21" s="23">
        <f>((S21*52)-T21)/$I$20</f>
        <v>0</v>
      </c>
      <c r="W21" s="23">
        <f>O21*(R21-V21)</f>
        <v>0</v>
      </c>
      <c r="X21" s="1"/>
    </row>
    <row r="22" spans="1:24" x14ac:dyDescent="0.25">
      <c r="A22" s="1"/>
      <c r="B22" s="39" t="s">
        <v>36</v>
      </c>
      <c r="C22" s="37"/>
      <c r="D22" s="38"/>
      <c r="E22" s="21">
        <f t="shared" ref="E22:E27" si="2">D22*$E$20</f>
        <v>0</v>
      </c>
      <c r="F22" s="22">
        <f t="shared" ref="F22:F27" si="3">D22-E22</f>
        <v>0</v>
      </c>
      <c r="G22" s="41"/>
      <c r="H22" s="23">
        <f t="shared" ref="H22:H27" si="4">G22*52*$H$20</f>
        <v>0</v>
      </c>
      <c r="I22" s="24">
        <f t="shared" ref="I22:I27" si="5">$I$20</f>
        <v>0.06</v>
      </c>
      <c r="J22" s="23">
        <f t="shared" ref="J22:J27" si="6">((G22*52)-H22)/$I$20</f>
        <v>0</v>
      </c>
      <c r="K22" s="23">
        <f t="shared" ref="K22:K27" si="7">C22*(F22-J22)</f>
        <v>0</v>
      </c>
      <c r="L22" s="1"/>
      <c r="M22" s="1"/>
      <c r="N22" s="39" t="s">
        <v>36</v>
      </c>
      <c r="O22" s="37"/>
      <c r="P22" s="38"/>
      <c r="Q22" s="21">
        <f t="shared" ref="Q22:Q27" si="8">P22*$E$20</f>
        <v>0</v>
      </c>
      <c r="R22" s="22">
        <f t="shared" ref="R22:R27" si="9">P22-Q22</f>
        <v>0</v>
      </c>
      <c r="S22" s="41"/>
      <c r="T22" s="23">
        <f t="shared" ref="T22:T27" si="10">S22*52*$H$20</f>
        <v>0</v>
      </c>
      <c r="U22" s="24">
        <f t="shared" ref="U22:U27" si="11">$I$20</f>
        <v>0.06</v>
      </c>
      <c r="V22" s="23">
        <f t="shared" ref="V22:V24" si="12">((S22*52)-T22)/$I$20</f>
        <v>0</v>
      </c>
      <c r="W22" s="23">
        <f t="shared" ref="W22:W27" si="13">O22*(R22-V22)</f>
        <v>0</v>
      </c>
      <c r="X22" s="1"/>
    </row>
    <row r="23" spans="1:24" x14ac:dyDescent="0.25">
      <c r="A23" s="1"/>
      <c r="B23" s="39" t="s">
        <v>37</v>
      </c>
      <c r="C23" s="37"/>
      <c r="D23" s="38"/>
      <c r="E23" s="21">
        <f t="shared" si="2"/>
        <v>0</v>
      </c>
      <c r="F23" s="22">
        <f t="shared" si="3"/>
        <v>0</v>
      </c>
      <c r="G23" s="41"/>
      <c r="H23" s="23">
        <f t="shared" si="4"/>
        <v>0</v>
      </c>
      <c r="I23" s="24">
        <f t="shared" si="5"/>
        <v>0.06</v>
      </c>
      <c r="J23" s="23">
        <f t="shared" si="6"/>
        <v>0</v>
      </c>
      <c r="K23" s="23">
        <f t="shared" si="7"/>
        <v>0</v>
      </c>
      <c r="L23" s="1"/>
      <c r="M23" s="1"/>
      <c r="N23" s="39" t="s">
        <v>37</v>
      </c>
      <c r="O23" s="37"/>
      <c r="P23" s="38"/>
      <c r="Q23" s="21">
        <f t="shared" si="8"/>
        <v>0</v>
      </c>
      <c r="R23" s="22">
        <f t="shared" si="9"/>
        <v>0</v>
      </c>
      <c r="S23" s="41"/>
      <c r="T23" s="23">
        <f t="shared" si="10"/>
        <v>0</v>
      </c>
      <c r="U23" s="24">
        <f t="shared" si="11"/>
        <v>0.06</v>
      </c>
      <c r="V23" s="23">
        <f t="shared" si="12"/>
        <v>0</v>
      </c>
      <c r="W23" s="23">
        <f t="shared" si="13"/>
        <v>0</v>
      </c>
      <c r="X23" s="1"/>
    </row>
    <row r="24" spans="1:24" x14ac:dyDescent="0.25">
      <c r="A24" s="1"/>
      <c r="B24" s="39" t="s">
        <v>38</v>
      </c>
      <c r="C24" s="37"/>
      <c r="D24" s="38"/>
      <c r="E24" s="21">
        <f t="shared" si="2"/>
        <v>0</v>
      </c>
      <c r="F24" s="22">
        <f t="shared" si="3"/>
        <v>0</v>
      </c>
      <c r="G24" s="68">
        <v>115.82</v>
      </c>
      <c r="H24" s="23">
        <f t="shared" si="4"/>
        <v>602.26400000000001</v>
      </c>
      <c r="I24" s="24">
        <f t="shared" si="5"/>
        <v>0.06</v>
      </c>
      <c r="J24" s="23">
        <f t="shared" si="6"/>
        <v>90339.599999999991</v>
      </c>
      <c r="K24" s="23">
        <f t="shared" si="7"/>
        <v>0</v>
      </c>
      <c r="L24" s="1"/>
      <c r="M24" s="1"/>
      <c r="N24" s="39" t="s">
        <v>38</v>
      </c>
      <c r="O24" s="37"/>
      <c r="P24" s="38"/>
      <c r="Q24" s="21">
        <f t="shared" si="8"/>
        <v>0</v>
      </c>
      <c r="R24" s="22">
        <f t="shared" si="9"/>
        <v>0</v>
      </c>
      <c r="S24" s="41"/>
      <c r="T24" s="23">
        <f t="shared" si="10"/>
        <v>0</v>
      </c>
      <c r="U24" s="24">
        <f t="shared" si="11"/>
        <v>0.06</v>
      </c>
      <c r="V24" s="23">
        <f t="shared" si="12"/>
        <v>0</v>
      </c>
      <c r="W24" s="23">
        <f t="shared" si="13"/>
        <v>0</v>
      </c>
      <c r="X24" s="1"/>
    </row>
    <row r="25" spans="1:24" x14ac:dyDescent="0.25">
      <c r="A25" s="1"/>
      <c r="B25" s="39" t="s">
        <v>39</v>
      </c>
      <c r="C25" s="37">
        <v>10</v>
      </c>
      <c r="D25" s="38">
        <v>180000</v>
      </c>
      <c r="E25" s="21">
        <f t="shared" si="2"/>
        <v>36000</v>
      </c>
      <c r="F25" s="22">
        <f t="shared" si="3"/>
        <v>144000</v>
      </c>
      <c r="G25" s="68">
        <v>130.34</v>
      </c>
      <c r="H25" s="23">
        <f t="shared" si="4"/>
        <v>677.76800000000003</v>
      </c>
      <c r="I25" s="24">
        <f t="shared" si="5"/>
        <v>0.06</v>
      </c>
      <c r="J25" s="23">
        <f>((G25*52)-H25)/$I$20</f>
        <v>101665.20000000001</v>
      </c>
      <c r="K25" s="23">
        <f t="shared" si="7"/>
        <v>423347.99999999988</v>
      </c>
      <c r="L25" s="1"/>
      <c r="M25" s="1"/>
      <c r="N25" s="39" t="s">
        <v>39</v>
      </c>
      <c r="O25" s="37">
        <v>359990</v>
      </c>
      <c r="P25" s="38">
        <v>539980</v>
      </c>
      <c r="Q25" s="21">
        <f t="shared" si="8"/>
        <v>107996</v>
      </c>
      <c r="R25" s="22">
        <f t="shared" si="9"/>
        <v>431984</v>
      </c>
      <c r="S25" s="41">
        <v>100.34</v>
      </c>
      <c r="T25" s="23">
        <f t="shared" si="10"/>
        <v>521.76800000000003</v>
      </c>
      <c r="U25" s="24">
        <f t="shared" si="11"/>
        <v>0.06</v>
      </c>
      <c r="V25" s="23">
        <f>((S25*52)-T25)/$I$20</f>
        <v>78265.200000000012</v>
      </c>
      <c r="W25" s="23">
        <f t="shared" si="13"/>
        <v>127335230812</v>
      </c>
      <c r="X25" s="1"/>
    </row>
    <row r="26" spans="1:24" x14ac:dyDescent="0.25">
      <c r="A26" s="1"/>
      <c r="B26" s="39" t="s">
        <v>40</v>
      </c>
      <c r="C26" s="37"/>
      <c r="D26" s="38"/>
      <c r="E26" s="21">
        <f t="shared" si="2"/>
        <v>0</v>
      </c>
      <c r="F26" s="22">
        <f t="shared" si="3"/>
        <v>0</v>
      </c>
      <c r="G26" s="41"/>
      <c r="H26" s="23">
        <f t="shared" si="4"/>
        <v>0</v>
      </c>
      <c r="I26" s="24">
        <f t="shared" si="5"/>
        <v>0.06</v>
      </c>
      <c r="J26" s="23">
        <f t="shared" si="6"/>
        <v>0</v>
      </c>
      <c r="K26" s="23">
        <f t="shared" si="7"/>
        <v>0</v>
      </c>
      <c r="L26" s="1"/>
      <c r="M26" s="1"/>
      <c r="N26" s="39" t="s">
        <v>40</v>
      </c>
      <c r="O26" s="37"/>
      <c r="P26" s="38"/>
      <c r="Q26" s="21">
        <f t="shared" si="8"/>
        <v>0</v>
      </c>
      <c r="R26" s="22">
        <f t="shared" si="9"/>
        <v>0</v>
      </c>
      <c r="S26" s="41"/>
      <c r="T26" s="23">
        <f t="shared" si="10"/>
        <v>0</v>
      </c>
      <c r="U26" s="24">
        <f t="shared" si="11"/>
        <v>0.06</v>
      </c>
      <c r="V26" s="23">
        <f t="shared" ref="V26:V27" si="14">((S26*52)-T26)/$I$20</f>
        <v>0</v>
      </c>
      <c r="W26" s="23">
        <f t="shared" si="13"/>
        <v>0</v>
      </c>
      <c r="X26" s="1"/>
    </row>
    <row r="27" spans="1:24" x14ac:dyDescent="0.25">
      <c r="A27" s="1"/>
      <c r="B27" s="39" t="s">
        <v>41</v>
      </c>
      <c r="C27" s="37"/>
      <c r="D27" s="38"/>
      <c r="E27" s="21">
        <f t="shared" si="2"/>
        <v>0</v>
      </c>
      <c r="F27" s="22">
        <f t="shared" si="3"/>
        <v>0</v>
      </c>
      <c r="G27" s="41"/>
      <c r="H27" s="23">
        <f t="shared" si="4"/>
        <v>0</v>
      </c>
      <c r="I27" s="24">
        <f t="shared" si="5"/>
        <v>0.06</v>
      </c>
      <c r="J27" s="23">
        <f t="shared" si="6"/>
        <v>0</v>
      </c>
      <c r="K27" s="23">
        <f t="shared" si="7"/>
        <v>0</v>
      </c>
      <c r="L27" s="1"/>
      <c r="M27" s="1"/>
      <c r="N27" s="39" t="s">
        <v>41</v>
      </c>
      <c r="O27" s="37"/>
      <c r="P27" s="38"/>
      <c r="Q27" s="21">
        <f t="shared" si="8"/>
        <v>0</v>
      </c>
      <c r="R27" s="22">
        <f t="shared" si="9"/>
        <v>0</v>
      </c>
      <c r="S27" s="41"/>
      <c r="T27" s="23">
        <f t="shared" si="10"/>
        <v>0</v>
      </c>
      <c r="U27" s="24">
        <f t="shared" si="11"/>
        <v>0.06</v>
      </c>
      <c r="V27" s="23">
        <f t="shared" si="14"/>
        <v>0</v>
      </c>
      <c r="W27" s="23">
        <f t="shared" si="13"/>
        <v>0</v>
      </c>
      <c r="X27" s="1"/>
    </row>
    <row r="28" spans="1:24" x14ac:dyDescent="0.25">
      <c r="A28" s="1"/>
      <c r="B28" s="25" t="s">
        <v>42</v>
      </c>
      <c r="C28" s="26">
        <f>SUM(C21:C27)</f>
        <v>10</v>
      </c>
      <c r="D28" s="27"/>
      <c r="E28" s="27"/>
      <c r="F28" s="27"/>
      <c r="G28" s="27"/>
      <c r="H28" s="27"/>
      <c r="I28" s="27"/>
      <c r="J28" s="25" t="s">
        <v>42</v>
      </c>
      <c r="K28" s="28">
        <f>SUM(K21:K27)</f>
        <v>423347.99999999988</v>
      </c>
      <c r="L28" s="1"/>
      <c r="M28" s="1"/>
      <c r="N28" s="25" t="s">
        <v>42</v>
      </c>
      <c r="O28" s="26">
        <f>SUM(O21:O27)</f>
        <v>359990</v>
      </c>
      <c r="P28" s="27"/>
      <c r="Q28" s="27"/>
      <c r="R28" s="27"/>
      <c r="S28" s="27"/>
      <c r="T28" s="27"/>
      <c r="U28" s="27"/>
      <c r="V28" s="25" t="s">
        <v>42</v>
      </c>
      <c r="W28" s="28">
        <f>SUM(W21:W27)</f>
        <v>127335230812</v>
      </c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57" t="s">
        <v>15</v>
      </c>
      <c r="C31" s="58"/>
      <c r="D31" s="58"/>
      <c r="E31" s="58"/>
      <c r="F31" s="58"/>
      <c r="G31" s="58"/>
      <c r="H31" s="58"/>
      <c r="I31" s="58"/>
      <c r="J31" s="58"/>
      <c r="K31" s="59"/>
      <c r="L31" s="1"/>
      <c r="M31" s="1"/>
      <c r="N31" s="57" t="s">
        <v>15</v>
      </c>
      <c r="O31" s="58"/>
      <c r="P31" s="58"/>
      <c r="Q31" s="58"/>
      <c r="R31" s="58"/>
      <c r="S31" s="58"/>
      <c r="T31" s="58"/>
      <c r="U31" s="58"/>
      <c r="V31" s="58"/>
      <c r="W31" s="59"/>
      <c r="X31" s="1"/>
    </row>
    <row r="32" spans="1:24" x14ac:dyDescent="0.25">
      <c r="A32" s="1"/>
      <c r="B32" s="19" t="s">
        <v>20</v>
      </c>
      <c r="C32" s="19" t="s">
        <v>21</v>
      </c>
      <c r="D32" s="19" t="s">
        <v>22</v>
      </c>
      <c r="E32" s="19" t="s">
        <v>23</v>
      </c>
      <c r="F32" s="19" t="s">
        <v>24</v>
      </c>
      <c r="G32" s="19" t="s">
        <v>25</v>
      </c>
      <c r="H32" s="19" t="s">
        <v>26</v>
      </c>
      <c r="I32" s="19" t="s">
        <v>27</v>
      </c>
      <c r="J32" s="19" t="s">
        <v>28</v>
      </c>
      <c r="K32" s="19" t="s">
        <v>29</v>
      </c>
      <c r="L32" s="1"/>
      <c r="M32" s="1"/>
      <c r="N32" s="19" t="s">
        <v>20</v>
      </c>
      <c r="O32" s="19" t="s">
        <v>21</v>
      </c>
      <c r="P32" s="19" t="s">
        <v>22</v>
      </c>
      <c r="Q32" s="19" t="s">
        <v>23</v>
      </c>
      <c r="R32" s="19" t="s">
        <v>24</v>
      </c>
      <c r="S32" s="19" t="s">
        <v>25</v>
      </c>
      <c r="T32" s="19" t="s">
        <v>26</v>
      </c>
      <c r="U32" s="19" t="s">
        <v>27</v>
      </c>
      <c r="V32" s="19" t="s">
        <v>28</v>
      </c>
      <c r="W32" s="19" t="s">
        <v>29</v>
      </c>
      <c r="X32" s="1"/>
    </row>
    <row r="33" spans="1:24" x14ac:dyDescent="0.25">
      <c r="A33" s="1"/>
      <c r="B33" s="20"/>
      <c r="C33" s="20" t="s">
        <v>30</v>
      </c>
      <c r="D33" s="20" t="s">
        <v>31</v>
      </c>
      <c r="E33" s="40">
        <v>0.2</v>
      </c>
      <c r="F33" s="20" t="s">
        <v>32</v>
      </c>
      <c r="G33" s="20" t="s">
        <v>33</v>
      </c>
      <c r="H33" s="42">
        <v>0.1</v>
      </c>
      <c r="I33" s="42">
        <v>5.5E-2</v>
      </c>
      <c r="J33" s="20" t="s">
        <v>33</v>
      </c>
      <c r="K33" s="20" t="s">
        <v>34</v>
      </c>
      <c r="L33" s="1"/>
      <c r="M33" s="1"/>
      <c r="N33" s="20"/>
      <c r="O33" s="20" t="s">
        <v>30</v>
      </c>
      <c r="P33" s="20" t="s">
        <v>31</v>
      </c>
      <c r="Q33" s="40">
        <v>1.2</v>
      </c>
      <c r="R33" s="20" t="s">
        <v>32</v>
      </c>
      <c r="S33" s="20" t="s">
        <v>33</v>
      </c>
      <c r="T33" s="42">
        <v>0.01</v>
      </c>
      <c r="U33" s="42">
        <v>-3.5000000000000003E-2</v>
      </c>
      <c r="V33" s="20" t="s">
        <v>33</v>
      </c>
      <c r="W33" s="20" t="s">
        <v>34</v>
      </c>
      <c r="X33" s="1"/>
    </row>
    <row r="34" spans="1:24" x14ac:dyDescent="0.25">
      <c r="A34" s="1"/>
      <c r="B34" s="36" t="s">
        <v>35</v>
      </c>
      <c r="C34" s="37"/>
      <c r="D34" s="38"/>
      <c r="E34" s="21">
        <f t="shared" ref="E34:E40" si="15">D34*$E$33</f>
        <v>0</v>
      </c>
      <c r="F34" s="22">
        <f>D34-E34</f>
        <v>0</v>
      </c>
      <c r="G34" s="41"/>
      <c r="H34" s="23">
        <f t="shared" ref="H34:H40" si="16">G34*52*$H$33</f>
        <v>0</v>
      </c>
      <c r="I34" s="24">
        <f>$I$33</f>
        <v>5.5E-2</v>
      </c>
      <c r="J34" s="23">
        <f t="shared" ref="J34:J40" si="17">((G34*52)-H34)/$I$33</f>
        <v>0</v>
      </c>
      <c r="K34" s="23">
        <f>C34*(F34-J34)</f>
        <v>0</v>
      </c>
      <c r="L34" s="1"/>
      <c r="M34" s="1"/>
      <c r="N34" s="36" t="s">
        <v>35</v>
      </c>
      <c r="O34" s="37"/>
      <c r="P34" s="38"/>
      <c r="Q34" s="21">
        <f t="shared" ref="Q34:Q40" si="18">P34*$E$33</f>
        <v>0</v>
      </c>
      <c r="R34" s="22">
        <f>P34-Q34</f>
        <v>0</v>
      </c>
      <c r="S34" s="41"/>
      <c r="T34" s="23">
        <f t="shared" ref="T34:T40" si="19">S34*52*$H$33</f>
        <v>0</v>
      </c>
      <c r="U34" s="24">
        <f>$I$33</f>
        <v>5.5E-2</v>
      </c>
      <c r="V34" s="23">
        <f t="shared" ref="V34:V40" si="20">((S34*52)-T34)/$I$33</f>
        <v>0</v>
      </c>
      <c r="W34" s="23">
        <f>O34*(R34-V34)</f>
        <v>0</v>
      </c>
      <c r="X34" s="1"/>
    </row>
    <row r="35" spans="1:24" x14ac:dyDescent="0.25">
      <c r="A35" s="1"/>
      <c r="B35" s="39" t="s">
        <v>36</v>
      </c>
      <c r="C35" s="37"/>
      <c r="D35" s="38"/>
      <c r="E35" s="21">
        <f t="shared" si="15"/>
        <v>0</v>
      </c>
      <c r="F35" s="22">
        <f t="shared" ref="F35:F40" si="21">D35-E35</f>
        <v>0</v>
      </c>
      <c r="G35" s="41"/>
      <c r="H35" s="23">
        <f t="shared" si="16"/>
        <v>0</v>
      </c>
      <c r="I35" s="24">
        <f t="shared" ref="I35:I40" si="22">$I$33</f>
        <v>5.5E-2</v>
      </c>
      <c r="J35" s="23">
        <f t="shared" si="17"/>
        <v>0</v>
      </c>
      <c r="K35" s="23">
        <f t="shared" ref="K35:K40" si="23">C35*(F35-J35)</f>
        <v>0</v>
      </c>
      <c r="L35" s="1"/>
      <c r="M35" s="1"/>
      <c r="N35" s="39" t="s">
        <v>36</v>
      </c>
      <c r="O35" s="37"/>
      <c r="P35" s="38"/>
      <c r="Q35" s="21">
        <f t="shared" si="18"/>
        <v>0</v>
      </c>
      <c r="R35" s="22">
        <f t="shared" ref="R35:R40" si="24">P35-Q35</f>
        <v>0</v>
      </c>
      <c r="S35" s="41"/>
      <c r="T35" s="23">
        <f t="shared" si="19"/>
        <v>0</v>
      </c>
      <c r="U35" s="24">
        <f t="shared" ref="U35:U40" si="25">$I$33</f>
        <v>5.5E-2</v>
      </c>
      <c r="V35" s="23">
        <f t="shared" si="20"/>
        <v>0</v>
      </c>
      <c r="W35" s="23">
        <f t="shared" ref="W35:W40" si="26">O35*(R35-V35)</f>
        <v>0</v>
      </c>
      <c r="X35" s="1"/>
    </row>
    <row r="36" spans="1:24" x14ac:dyDescent="0.25">
      <c r="A36" s="1"/>
      <c r="B36" s="39" t="s">
        <v>37</v>
      </c>
      <c r="C36" s="37"/>
      <c r="D36" s="38"/>
      <c r="E36" s="21">
        <f t="shared" si="15"/>
        <v>0</v>
      </c>
      <c r="F36" s="22">
        <f t="shared" si="21"/>
        <v>0</v>
      </c>
      <c r="G36" s="41"/>
      <c r="H36" s="23">
        <f t="shared" si="16"/>
        <v>0</v>
      </c>
      <c r="I36" s="24">
        <f t="shared" si="22"/>
        <v>5.5E-2</v>
      </c>
      <c r="J36" s="23">
        <f t="shared" si="17"/>
        <v>0</v>
      </c>
      <c r="K36" s="23">
        <f t="shared" si="23"/>
        <v>0</v>
      </c>
      <c r="L36" s="1"/>
      <c r="M36" s="1"/>
      <c r="N36" s="39" t="s">
        <v>37</v>
      </c>
      <c r="O36" s="37"/>
      <c r="P36" s="38"/>
      <c r="Q36" s="21">
        <f t="shared" si="18"/>
        <v>0</v>
      </c>
      <c r="R36" s="22">
        <f t="shared" si="24"/>
        <v>0</v>
      </c>
      <c r="S36" s="41"/>
      <c r="T36" s="23">
        <f t="shared" si="19"/>
        <v>0</v>
      </c>
      <c r="U36" s="24">
        <f t="shared" si="25"/>
        <v>5.5E-2</v>
      </c>
      <c r="V36" s="23">
        <f t="shared" si="20"/>
        <v>0</v>
      </c>
      <c r="W36" s="23">
        <f t="shared" si="26"/>
        <v>0</v>
      </c>
      <c r="X36" s="1"/>
    </row>
    <row r="37" spans="1:24" x14ac:dyDescent="0.25">
      <c r="A37" s="1"/>
      <c r="B37" s="39" t="s">
        <v>38</v>
      </c>
      <c r="C37" s="37"/>
      <c r="D37" s="38"/>
      <c r="E37" s="21">
        <f t="shared" si="15"/>
        <v>0</v>
      </c>
      <c r="F37" s="22">
        <f t="shared" si="21"/>
        <v>0</v>
      </c>
      <c r="G37" s="68">
        <v>97.98</v>
      </c>
      <c r="H37" s="23">
        <f t="shared" si="16"/>
        <v>509.49600000000004</v>
      </c>
      <c r="I37" s="24">
        <f t="shared" si="22"/>
        <v>5.5E-2</v>
      </c>
      <c r="J37" s="23">
        <f t="shared" si="17"/>
        <v>83372.072727272724</v>
      </c>
      <c r="K37" s="23">
        <f t="shared" si="23"/>
        <v>0</v>
      </c>
      <c r="L37" s="1"/>
      <c r="M37" s="1"/>
      <c r="N37" s="39" t="s">
        <v>38</v>
      </c>
      <c r="O37" s="37"/>
      <c r="P37" s="38"/>
      <c r="Q37" s="21">
        <f t="shared" si="18"/>
        <v>0</v>
      </c>
      <c r="R37" s="22">
        <f t="shared" si="24"/>
        <v>0</v>
      </c>
      <c r="S37" s="41"/>
      <c r="T37" s="23">
        <f t="shared" si="19"/>
        <v>0</v>
      </c>
      <c r="U37" s="24">
        <f t="shared" si="25"/>
        <v>5.5E-2</v>
      </c>
      <c r="V37" s="23">
        <f t="shared" si="20"/>
        <v>0</v>
      </c>
      <c r="W37" s="23">
        <f t="shared" si="26"/>
        <v>0</v>
      </c>
      <c r="X37" s="1"/>
    </row>
    <row r="38" spans="1:24" x14ac:dyDescent="0.25">
      <c r="A38" s="1"/>
      <c r="B38" s="39" t="s">
        <v>39</v>
      </c>
      <c r="C38" s="37">
        <v>1</v>
      </c>
      <c r="D38" s="38">
        <v>180000</v>
      </c>
      <c r="E38" s="21">
        <f t="shared" si="15"/>
        <v>36000</v>
      </c>
      <c r="F38" s="22">
        <f t="shared" si="21"/>
        <v>144000</v>
      </c>
      <c r="G38" s="68">
        <v>108.77</v>
      </c>
      <c r="H38" s="23">
        <f t="shared" si="16"/>
        <v>565.60400000000004</v>
      </c>
      <c r="I38" s="24">
        <f t="shared" si="22"/>
        <v>5.5E-2</v>
      </c>
      <c r="J38" s="23">
        <f t="shared" si="17"/>
        <v>92553.381818181806</v>
      </c>
      <c r="K38" s="23">
        <f t="shared" si="23"/>
        <v>51446.618181818194</v>
      </c>
      <c r="L38" s="1"/>
      <c r="M38" s="1"/>
      <c r="N38" s="39" t="s">
        <v>39</v>
      </c>
      <c r="O38" s="37">
        <v>359997</v>
      </c>
      <c r="P38" s="38">
        <v>539994</v>
      </c>
      <c r="Q38" s="21">
        <f t="shared" si="18"/>
        <v>107998.8</v>
      </c>
      <c r="R38" s="22">
        <f t="shared" si="24"/>
        <v>431995.2</v>
      </c>
      <c r="S38" s="41">
        <v>88.39</v>
      </c>
      <c r="T38" s="23">
        <f t="shared" si="19"/>
        <v>459.62799999999999</v>
      </c>
      <c r="U38" s="24">
        <f t="shared" si="25"/>
        <v>5.5E-2</v>
      </c>
      <c r="V38" s="23">
        <f t="shared" si="20"/>
        <v>75211.854545454553</v>
      </c>
      <c r="W38" s="23">
        <f t="shared" si="26"/>
        <v>128440934013.60001</v>
      </c>
      <c r="X38" s="1"/>
    </row>
    <row r="39" spans="1:24" x14ac:dyDescent="0.25">
      <c r="A39" s="1"/>
      <c r="B39" s="39" t="s">
        <v>40</v>
      </c>
      <c r="C39" s="37"/>
      <c r="D39" s="38"/>
      <c r="E39" s="21">
        <f t="shared" si="15"/>
        <v>0</v>
      </c>
      <c r="F39" s="22">
        <f t="shared" si="21"/>
        <v>0</v>
      </c>
      <c r="G39" s="41"/>
      <c r="H39" s="23">
        <f t="shared" si="16"/>
        <v>0</v>
      </c>
      <c r="I39" s="24">
        <f t="shared" si="22"/>
        <v>5.5E-2</v>
      </c>
      <c r="J39" s="23">
        <f t="shared" si="17"/>
        <v>0</v>
      </c>
      <c r="K39" s="23">
        <f t="shared" si="23"/>
        <v>0</v>
      </c>
      <c r="L39" s="1"/>
      <c r="M39" s="1"/>
      <c r="N39" s="39" t="s">
        <v>40</v>
      </c>
      <c r="O39" s="37"/>
      <c r="P39" s="38"/>
      <c r="Q39" s="21">
        <f t="shared" si="18"/>
        <v>0</v>
      </c>
      <c r="R39" s="22">
        <f t="shared" si="24"/>
        <v>0</v>
      </c>
      <c r="S39" s="41"/>
      <c r="T39" s="23">
        <f t="shared" si="19"/>
        <v>0</v>
      </c>
      <c r="U39" s="24">
        <f t="shared" si="25"/>
        <v>5.5E-2</v>
      </c>
      <c r="V39" s="23">
        <f t="shared" si="20"/>
        <v>0</v>
      </c>
      <c r="W39" s="23">
        <f t="shared" si="26"/>
        <v>0</v>
      </c>
      <c r="X39" s="1"/>
    </row>
    <row r="40" spans="1:24" x14ac:dyDescent="0.25">
      <c r="A40" s="1"/>
      <c r="B40" s="39" t="s">
        <v>41</v>
      </c>
      <c r="C40" s="37"/>
      <c r="D40" s="38"/>
      <c r="E40" s="21">
        <f t="shared" si="15"/>
        <v>0</v>
      </c>
      <c r="F40" s="22">
        <f t="shared" si="21"/>
        <v>0</v>
      </c>
      <c r="G40" s="41"/>
      <c r="H40" s="23">
        <f t="shared" si="16"/>
        <v>0</v>
      </c>
      <c r="I40" s="24">
        <f t="shared" si="22"/>
        <v>5.5E-2</v>
      </c>
      <c r="J40" s="23">
        <f t="shared" si="17"/>
        <v>0</v>
      </c>
      <c r="K40" s="23">
        <f t="shared" si="23"/>
        <v>0</v>
      </c>
      <c r="L40" s="1"/>
      <c r="M40" s="1"/>
      <c r="N40" s="39" t="s">
        <v>41</v>
      </c>
      <c r="O40" s="37"/>
      <c r="P40" s="38"/>
      <c r="Q40" s="21">
        <f t="shared" si="18"/>
        <v>0</v>
      </c>
      <c r="R40" s="22">
        <f t="shared" si="24"/>
        <v>0</v>
      </c>
      <c r="S40" s="41"/>
      <c r="T40" s="23">
        <f t="shared" si="19"/>
        <v>0</v>
      </c>
      <c r="U40" s="24">
        <f t="shared" si="25"/>
        <v>5.5E-2</v>
      </c>
      <c r="V40" s="23">
        <f t="shared" si="20"/>
        <v>0</v>
      </c>
      <c r="W40" s="23">
        <f t="shared" si="26"/>
        <v>0</v>
      </c>
      <c r="X40" s="1"/>
    </row>
    <row r="41" spans="1:24" x14ac:dyDescent="0.25">
      <c r="A41" s="1"/>
      <c r="B41" s="25" t="s">
        <v>42</v>
      </c>
      <c r="C41" s="26">
        <f>SUM(C34:C40)</f>
        <v>1</v>
      </c>
      <c r="D41" s="27"/>
      <c r="E41" s="27"/>
      <c r="F41" s="27"/>
      <c r="G41" s="27"/>
      <c r="H41" s="27"/>
      <c r="I41" s="27"/>
      <c r="J41" s="25" t="s">
        <v>42</v>
      </c>
      <c r="K41" s="28">
        <f>SUM(K34:K40)</f>
        <v>51446.618181818194</v>
      </c>
      <c r="L41" s="1"/>
      <c r="M41" s="1"/>
      <c r="N41" s="25" t="s">
        <v>42</v>
      </c>
      <c r="O41" s="26">
        <f>SUM(O34:O40)</f>
        <v>359997</v>
      </c>
      <c r="P41" s="27"/>
      <c r="Q41" s="27"/>
      <c r="R41" s="27"/>
      <c r="S41" s="27"/>
      <c r="T41" s="27"/>
      <c r="U41" s="27"/>
      <c r="V41" s="25" t="s">
        <v>42</v>
      </c>
      <c r="W41" s="28">
        <f>SUM(W34:W40)</f>
        <v>128440934013.60001</v>
      </c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54" t="s">
        <v>43</v>
      </c>
      <c r="C44" s="55"/>
      <c r="D44" s="55"/>
      <c r="E44" s="55"/>
      <c r="F44" s="55"/>
      <c r="G44" s="55"/>
      <c r="H44" s="55"/>
      <c r="I44" s="55"/>
      <c r="J44" s="55"/>
      <c r="K44" s="55"/>
      <c r="L44" s="56"/>
      <c r="M44" s="1"/>
      <c r="N44" s="54" t="s">
        <v>43</v>
      </c>
      <c r="O44" s="55"/>
      <c r="P44" s="55"/>
      <c r="Q44" s="55"/>
      <c r="R44" s="55"/>
      <c r="S44" s="55"/>
      <c r="T44" s="55"/>
      <c r="U44" s="55"/>
      <c r="V44" s="55"/>
      <c r="W44" s="55"/>
      <c r="X44" s="56"/>
    </row>
    <row r="45" spans="1:24" x14ac:dyDescent="0.25">
      <c r="A45" s="1"/>
      <c r="B45" s="19" t="s">
        <v>20</v>
      </c>
      <c r="C45" s="19" t="s">
        <v>21</v>
      </c>
      <c r="D45" s="19" t="s">
        <v>22</v>
      </c>
      <c r="E45" s="19" t="s">
        <v>23</v>
      </c>
      <c r="F45" s="19" t="s">
        <v>24</v>
      </c>
      <c r="G45" s="19" t="s">
        <v>44</v>
      </c>
      <c r="H45" s="19" t="s">
        <v>26</v>
      </c>
      <c r="I45" s="19" t="s">
        <v>27</v>
      </c>
      <c r="J45" s="19" t="s">
        <v>28</v>
      </c>
      <c r="K45" s="19" t="s">
        <v>45</v>
      </c>
      <c r="L45" s="19" t="s">
        <v>29</v>
      </c>
      <c r="M45" s="1"/>
      <c r="N45" s="19" t="s">
        <v>20</v>
      </c>
      <c r="O45" s="19" t="s">
        <v>21</v>
      </c>
      <c r="P45" s="19" t="s">
        <v>22</v>
      </c>
      <c r="Q45" s="19" t="s">
        <v>23</v>
      </c>
      <c r="R45" s="19" t="s">
        <v>24</v>
      </c>
      <c r="S45" s="19" t="s">
        <v>44</v>
      </c>
      <c r="T45" s="19" t="s">
        <v>26</v>
      </c>
      <c r="U45" s="19" t="s">
        <v>27</v>
      </c>
      <c r="V45" s="19" t="s">
        <v>28</v>
      </c>
      <c r="W45" s="19" t="s">
        <v>46</v>
      </c>
      <c r="X45" s="19" t="s">
        <v>29</v>
      </c>
    </row>
    <row r="46" spans="1:24" x14ac:dyDescent="0.25">
      <c r="A46" s="1"/>
      <c r="B46" s="20"/>
      <c r="C46" s="20" t="s">
        <v>30</v>
      </c>
      <c r="D46" s="20" t="s">
        <v>31</v>
      </c>
      <c r="E46" s="40">
        <v>0.2</v>
      </c>
      <c r="F46" s="20" t="s">
        <v>32</v>
      </c>
      <c r="G46" s="42">
        <v>2.75E-2</v>
      </c>
      <c r="H46" s="42">
        <v>0.1</v>
      </c>
      <c r="I46" s="42">
        <v>0.05</v>
      </c>
      <c r="J46" s="20" t="s">
        <v>33</v>
      </c>
      <c r="K46" s="42">
        <v>0.5</v>
      </c>
      <c r="L46" s="20" t="s">
        <v>34</v>
      </c>
      <c r="M46" s="1"/>
      <c r="N46" s="20"/>
      <c r="O46" s="20" t="s">
        <v>30</v>
      </c>
      <c r="P46" s="20" t="s">
        <v>31</v>
      </c>
      <c r="Q46" s="40">
        <v>1.2</v>
      </c>
      <c r="R46" s="20" t="s">
        <v>32</v>
      </c>
      <c r="S46" s="42">
        <v>8.1666666666666707E-2</v>
      </c>
      <c r="T46" s="42">
        <v>9.2916666666666703E-2</v>
      </c>
      <c r="U46" s="42">
        <v>0.104166666666667</v>
      </c>
      <c r="V46" s="20" t="s">
        <v>33</v>
      </c>
      <c r="W46" s="42">
        <v>1.5</v>
      </c>
      <c r="X46" s="20" t="s">
        <v>34</v>
      </c>
    </row>
    <row r="47" spans="1:24" x14ac:dyDescent="0.25">
      <c r="A47" s="1"/>
      <c r="B47" s="36" t="s">
        <v>35</v>
      </c>
      <c r="C47" s="37"/>
      <c r="D47" s="38"/>
      <c r="E47" s="21">
        <f>D47*$E$20</f>
        <v>0</v>
      </c>
      <c r="F47" s="22">
        <f>D47-E47</f>
        <v>0</v>
      </c>
      <c r="G47" s="29">
        <f t="shared" ref="G47:G53" si="27">$G$46*D47*(1-$K$46)</f>
        <v>0</v>
      </c>
      <c r="H47" s="23">
        <f t="shared" ref="H47:H50" si="28">G47*$H$46</f>
        <v>0</v>
      </c>
      <c r="I47" s="24">
        <f>$I$46</f>
        <v>0.05</v>
      </c>
      <c r="J47" s="23">
        <f>(G47-H47)/I47</f>
        <v>0</v>
      </c>
      <c r="K47" s="23">
        <f>D47*$K$46</f>
        <v>0</v>
      </c>
      <c r="L47" s="23">
        <f t="shared" ref="L47:L50" si="29">C47*(F47-J47-K47)</f>
        <v>0</v>
      </c>
      <c r="M47" s="1"/>
      <c r="N47" s="36" t="s">
        <v>35</v>
      </c>
      <c r="O47" s="37"/>
      <c r="P47" s="38"/>
      <c r="Q47" s="21">
        <f>P47*$E$20</f>
        <v>0</v>
      </c>
      <c r="R47" s="22">
        <f>P47-Q47</f>
        <v>0</v>
      </c>
      <c r="S47" s="29">
        <f t="shared" ref="S47:S53" si="30">$G$46*P47*(1-$K$46)</f>
        <v>0</v>
      </c>
      <c r="T47" s="23">
        <f t="shared" ref="T47:T50" si="31">S47*$H$46</f>
        <v>0</v>
      </c>
      <c r="U47" s="24">
        <f>$I$46</f>
        <v>0.05</v>
      </c>
      <c r="V47" s="23">
        <f>(S47-T47)/U47</f>
        <v>0</v>
      </c>
      <c r="W47" s="23">
        <f>P47*$K$46</f>
        <v>0</v>
      </c>
      <c r="X47" s="23">
        <f t="shared" ref="X47:X50" si="32">O47*(R47-V47-W47)</f>
        <v>0</v>
      </c>
    </row>
    <row r="48" spans="1:24" x14ac:dyDescent="0.25">
      <c r="A48" s="1"/>
      <c r="B48" s="39" t="s">
        <v>36</v>
      </c>
      <c r="C48" s="37"/>
      <c r="D48" s="38"/>
      <c r="E48" s="21">
        <f t="shared" ref="E48:E53" si="33">D48*$E$20</f>
        <v>0</v>
      </c>
      <c r="F48" s="22">
        <f t="shared" ref="F48:F53" si="34">D48-E48</f>
        <v>0</v>
      </c>
      <c r="G48" s="29">
        <f t="shared" si="27"/>
        <v>0</v>
      </c>
      <c r="H48" s="23">
        <f t="shared" si="28"/>
        <v>0</v>
      </c>
      <c r="I48" s="24">
        <f t="shared" ref="I48:I53" si="35">$I$46</f>
        <v>0.05</v>
      </c>
      <c r="J48" s="23">
        <f t="shared" ref="J48:J53" si="36">(G48-H48)/I48</f>
        <v>0</v>
      </c>
      <c r="K48" s="23">
        <f t="shared" ref="K48:K53" si="37">D48*$K$46</f>
        <v>0</v>
      </c>
      <c r="L48" s="23">
        <f t="shared" si="29"/>
        <v>0</v>
      </c>
      <c r="M48" s="1"/>
      <c r="N48" s="39" t="s">
        <v>36</v>
      </c>
      <c r="O48" s="37"/>
      <c r="P48" s="38"/>
      <c r="Q48" s="21">
        <f t="shared" ref="Q48:Q53" si="38">P48*$E$20</f>
        <v>0</v>
      </c>
      <c r="R48" s="22">
        <f t="shared" ref="R48:R53" si="39">P48-Q48</f>
        <v>0</v>
      </c>
      <c r="S48" s="29">
        <f t="shared" si="30"/>
        <v>0</v>
      </c>
      <c r="T48" s="23">
        <f t="shared" si="31"/>
        <v>0</v>
      </c>
      <c r="U48" s="24">
        <f t="shared" ref="U48:U53" si="40">$I$46</f>
        <v>0.05</v>
      </c>
      <c r="V48" s="23">
        <f t="shared" ref="V48:V53" si="41">(S48-T48)/U48</f>
        <v>0</v>
      </c>
      <c r="W48" s="23">
        <f t="shared" ref="W48:W53" si="42">P48*$K$46</f>
        <v>0</v>
      </c>
      <c r="X48" s="23">
        <f t="shared" si="32"/>
        <v>0</v>
      </c>
    </row>
    <row r="49" spans="1:24" x14ac:dyDescent="0.25">
      <c r="A49" s="1"/>
      <c r="B49" s="39" t="s">
        <v>37</v>
      </c>
      <c r="C49" s="37"/>
      <c r="D49" s="38"/>
      <c r="E49" s="21">
        <f t="shared" si="33"/>
        <v>0</v>
      </c>
      <c r="F49" s="22">
        <f t="shared" si="34"/>
        <v>0</v>
      </c>
      <c r="G49" s="29">
        <f t="shared" si="27"/>
        <v>0</v>
      </c>
      <c r="H49" s="23">
        <f t="shared" si="28"/>
        <v>0</v>
      </c>
      <c r="I49" s="24">
        <f t="shared" si="35"/>
        <v>0.05</v>
      </c>
      <c r="J49" s="23">
        <f t="shared" si="36"/>
        <v>0</v>
      </c>
      <c r="K49" s="23">
        <f t="shared" si="37"/>
        <v>0</v>
      </c>
      <c r="L49" s="23">
        <f t="shared" si="29"/>
        <v>0</v>
      </c>
      <c r="M49" s="1"/>
      <c r="N49" s="39" t="s">
        <v>37</v>
      </c>
      <c r="O49" s="37"/>
      <c r="P49" s="38"/>
      <c r="Q49" s="21">
        <f t="shared" si="38"/>
        <v>0</v>
      </c>
      <c r="R49" s="22">
        <f t="shared" si="39"/>
        <v>0</v>
      </c>
      <c r="S49" s="29">
        <f t="shared" si="30"/>
        <v>0</v>
      </c>
      <c r="T49" s="23">
        <f t="shared" si="31"/>
        <v>0</v>
      </c>
      <c r="U49" s="24">
        <f t="shared" si="40"/>
        <v>0.05</v>
      </c>
      <c r="V49" s="23">
        <f t="shared" si="41"/>
        <v>0</v>
      </c>
      <c r="W49" s="23">
        <f t="shared" si="42"/>
        <v>0</v>
      </c>
      <c r="X49" s="23">
        <f t="shared" si="32"/>
        <v>0</v>
      </c>
    </row>
    <row r="50" spans="1:24" x14ac:dyDescent="0.25">
      <c r="A50" s="1"/>
      <c r="B50" s="39" t="s">
        <v>38</v>
      </c>
      <c r="C50" s="37"/>
      <c r="D50" s="38"/>
      <c r="E50" s="21">
        <f t="shared" si="33"/>
        <v>0</v>
      </c>
      <c r="F50" s="22">
        <f t="shared" si="34"/>
        <v>0</v>
      </c>
      <c r="G50" s="29">
        <f t="shared" si="27"/>
        <v>0</v>
      </c>
      <c r="H50" s="23">
        <f t="shared" si="28"/>
        <v>0</v>
      </c>
      <c r="I50" s="24">
        <f t="shared" si="35"/>
        <v>0.05</v>
      </c>
      <c r="J50" s="23">
        <f t="shared" si="36"/>
        <v>0</v>
      </c>
      <c r="K50" s="23">
        <f t="shared" si="37"/>
        <v>0</v>
      </c>
      <c r="L50" s="23">
        <f t="shared" si="29"/>
        <v>0</v>
      </c>
      <c r="M50" s="1"/>
      <c r="N50" s="39" t="s">
        <v>38</v>
      </c>
      <c r="O50" s="37"/>
      <c r="P50" s="38"/>
      <c r="Q50" s="21">
        <f t="shared" si="38"/>
        <v>0</v>
      </c>
      <c r="R50" s="22">
        <f t="shared" si="39"/>
        <v>0</v>
      </c>
      <c r="S50" s="29">
        <f t="shared" si="30"/>
        <v>0</v>
      </c>
      <c r="T50" s="23">
        <f t="shared" si="31"/>
        <v>0</v>
      </c>
      <c r="U50" s="24">
        <f t="shared" si="40"/>
        <v>0.05</v>
      </c>
      <c r="V50" s="23">
        <f t="shared" si="41"/>
        <v>0</v>
      </c>
      <c r="W50" s="23">
        <f t="shared" si="42"/>
        <v>0</v>
      </c>
      <c r="X50" s="23">
        <f t="shared" si="32"/>
        <v>0</v>
      </c>
    </row>
    <row r="51" spans="1:24" x14ac:dyDescent="0.25">
      <c r="A51" s="1"/>
      <c r="B51" s="39" t="s">
        <v>39</v>
      </c>
      <c r="C51" s="37">
        <v>3</v>
      </c>
      <c r="D51" s="38">
        <v>180000</v>
      </c>
      <c r="E51" s="21">
        <f t="shared" si="33"/>
        <v>36000</v>
      </c>
      <c r="F51" s="22">
        <f t="shared" si="34"/>
        <v>144000</v>
      </c>
      <c r="G51" s="29">
        <f t="shared" si="27"/>
        <v>2475</v>
      </c>
      <c r="H51" s="23">
        <f>G51*$H$46</f>
        <v>247.5</v>
      </c>
      <c r="I51" s="24">
        <f t="shared" si="35"/>
        <v>0.05</v>
      </c>
      <c r="J51" s="23">
        <f t="shared" si="36"/>
        <v>44550</v>
      </c>
      <c r="K51" s="23">
        <f t="shared" si="37"/>
        <v>90000</v>
      </c>
      <c r="L51" s="23">
        <f>C51*(F51-J51-K51)</f>
        <v>28350</v>
      </c>
      <c r="M51" s="1"/>
      <c r="N51" s="39" t="s">
        <v>39</v>
      </c>
      <c r="O51" s="37">
        <v>359999</v>
      </c>
      <c r="P51" s="38">
        <v>539998</v>
      </c>
      <c r="Q51" s="21">
        <f t="shared" si="38"/>
        <v>107999.6</v>
      </c>
      <c r="R51" s="22">
        <f t="shared" si="39"/>
        <v>431998.4</v>
      </c>
      <c r="S51" s="29">
        <f t="shared" si="30"/>
        <v>7424.9724999999999</v>
      </c>
      <c r="T51" s="23">
        <f>S51*$H$46</f>
        <v>742.49725000000001</v>
      </c>
      <c r="U51" s="24">
        <f t="shared" si="40"/>
        <v>0.05</v>
      </c>
      <c r="V51" s="23">
        <f t="shared" si="41"/>
        <v>133649.50499999998</v>
      </c>
      <c r="W51" s="23">
        <f t="shared" si="42"/>
        <v>269999</v>
      </c>
      <c r="X51" s="23">
        <f>O51*(R51-V51-W51)</f>
        <v>10205933850.105007</v>
      </c>
    </row>
    <row r="52" spans="1:24" x14ac:dyDescent="0.25">
      <c r="A52" s="1"/>
      <c r="B52" s="39" t="s">
        <v>40</v>
      </c>
      <c r="C52" s="37"/>
      <c r="D52" s="38"/>
      <c r="E52" s="21">
        <f t="shared" si="33"/>
        <v>0</v>
      </c>
      <c r="F52" s="22">
        <f t="shared" si="34"/>
        <v>0</v>
      </c>
      <c r="G52" s="29">
        <f t="shared" si="27"/>
        <v>0</v>
      </c>
      <c r="H52" s="23">
        <f t="shared" ref="H52:H53" si="43">G52*$H$46</f>
        <v>0</v>
      </c>
      <c r="I52" s="24">
        <f t="shared" si="35"/>
        <v>0.05</v>
      </c>
      <c r="J52" s="23">
        <f t="shared" si="36"/>
        <v>0</v>
      </c>
      <c r="K52" s="23">
        <f t="shared" si="37"/>
        <v>0</v>
      </c>
      <c r="L52" s="23">
        <f t="shared" ref="L52:L53" si="44">C52*(F52-J52-K52)</f>
        <v>0</v>
      </c>
      <c r="M52" s="1"/>
      <c r="N52" s="39" t="s">
        <v>40</v>
      </c>
      <c r="O52" s="37"/>
      <c r="P52" s="38"/>
      <c r="Q52" s="21">
        <f t="shared" si="38"/>
        <v>0</v>
      </c>
      <c r="R52" s="22">
        <f t="shared" si="39"/>
        <v>0</v>
      </c>
      <c r="S52" s="29">
        <f t="shared" si="30"/>
        <v>0</v>
      </c>
      <c r="T52" s="23">
        <f t="shared" ref="T52:T53" si="45">S52*$H$46</f>
        <v>0</v>
      </c>
      <c r="U52" s="24">
        <f t="shared" si="40"/>
        <v>0.05</v>
      </c>
      <c r="V52" s="23">
        <f t="shared" si="41"/>
        <v>0</v>
      </c>
      <c r="W52" s="23">
        <f t="shared" si="42"/>
        <v>0</v>
      </c>
      <c r="X52" s="23">
        <f t="shared" ref="X52:X53" si="46">O52*(R52-V52-W52)</f>
        <v>0</v>
      </c>
    </row>
    <row r="53" spans="1:24" x14ac:dyDescent="0.25">
      <c r="A53" s="1"/>
      <c r="B53" s="39" t="s">
        <v>41</v>
      </c>
      <c r="C53" s="37"/>
      <c r="D53" s="38"/>
      <c r="E53" s="21">
        <f t="shared" si="33"/>
        <v>0</v>
      </c>
      <c r="F53" s="22">
        <f t="shared" si="34"/>
        <v>0</v>
      </c>
      <c r="G53" s="29">
        <f t="shared" si="27"/>
        <v>0</v>
      </c>
      <c r="H53" s="23">
        <f t="shared" si="43"/>
        <v>0</v>
      </c>
      <c r="I53" s="24">
        <f t="shared" si="35"/>
        <v>0.05</v>
      </c>
      <c r="J53" s="30">
        <f t="shared" si="36"/>
        <v>0</v>
      </c>
      <c r="K53" s="23">
        <f t="shared" si="37"/>
        <v>0</v>
      </c>
      <c r="L53" s="23">
        <f t="shared" si="44"/>
        <v>0</v>
      </c>
      <c r="M53" s="1"/>
      <c r="N53" s="39" t="s">
        <v>41</v>
      </c>
      <c r="O53" s="37"/>
      <c r="P53" s="38"/>
      <c r="Q53" s="21">
        <f t="shared" si="38"/>
        <v>0</v>
      </c>
      <c r="R53" s="22">
        <f t="shared" si="39"/>
        <v>0</v>
      </c>
      <c r="S53" s="29">
        <f t="shared" si="30"/>
        <v>0</v>
      </c>
      <c r="T53" s="23">
        <f t="shared" si="45"/>
        <v>0</v>
      </c>
      <c r="U53" s="24">
        <f t="shared" si="40"/>
        <v>0.05</v>
      </c>
      <c r="V53" s="30">
        <f t="shared" si="41"/>
        <v>0</v>
      </c>
      <c r="W53" s="23">
        <f t="shared" si="42"/>
        <v>0</v>
      </c>
      <c r="X53" s="23">
        <f t="shared" si="46"/>
        <v>0</v>
      </c>
    </row>
    <row r="54" spans="1:24" x14ac:dyDescent="0.25">
      <c r="A54" s="1"/>
      <c r="B54" s="25" t="s">
        <v>42</v>
      </c>
      <c r="C54" s="26">
        <f>SUM(C47:C53)</f>
        <v>3</v>
      </c>
      <c r="D54" s="27"/>
      <c r="E54" s="27"/>
      <c r="F54" s="27"/>
      <c r="G54" s="27"/>
      <c r="H54" s="27"/>
      <c r="I54" s="27"/>
      <c r="J54" s="31"/>
      <c r="K54" s="32" t="s">
        <v>42</v>
      </c>
      <c r="L54" s="28">
        <f>SUM(L47:L53)</f>
        <v>28350</v>
      </c>
      <c r="M54" s="1"/>
      <c r="N54" s="25" t="s">
        <v>42</v>
      </c>
      <c r="O54" s="26">
        <f>SUM(O47:O53)</f>
        <v>359999</v>
      </c>
      <c r="P54" s="27"/>
      <c r="Q54" s="27"/>
      <c r="R54" s="27"/>
      <c r="S54" s="27"/>
      <c r="T54" s="27"/>
      <c r="U54" s="27"/>
      <c r="V54" s="31"/>
      <c r="W54" s="32" t="s">
        <v>42</v>
      </c>
      <c r="X54" s="28">
        <f>SUM(X47:X53)</f>
        <v>10205933850.105007</v>
      </c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43" t="s">
        <v>47</v>
      </c>
      <c r="C56" s="44">
        <f>C28+C41+C54</f>
        <v>14</v>
      </c>
      <c r="D56" s="60" t="s">
        <v>48</v>
      </c>
      <c r="E56" s="61"/>
      <c r="F56" s="61"/>
      <c r="G56" s="61"/>
      <c r="H56" s="61"/>
      <c r="I56" s="61"/>
      <c r="J56" s="61"/>
      <c r="K56" s="62"/>
      <c r="L56" s="48">
        <f>K28+K41+L54</f>
        <v>503144.61818181805</v>
      </c>
      <c r="M56" s="1"/>
      <c r="N56" s="43" t="s">
        <v>47</v>
      </c>
      <c r="O56" s="44">
        <f>O28+O41+O54</f>
        <v>1079986</v>
      </c>
      <c r="P56" s="60" t="s">
        <v>48</v>
      </c>
      <c r="Q56" s="61"/>
      <c r="R56" s="61"/>
      <c r="S56" s="61"/>
      <c r="T56" s="61"/>
      <c r="U56" s="61"/>
      <c r="V56" s="61"/>
      <c r="W56" s="62"/>
      <c r="X56" s="48">
        <f>W28+W41+X54</f>
        <v>265982098675.70502</v>
      </c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52"/>
      <c r="J57" s="52"/>
      <c r="K57" s="52"/>
      <c r="L57" s="49"/>
      <c r="M57" s="1"/>
      <c r="N57" s="1"/>
      <c r="O57" s="1"/>
      <c r="P57" s="1"/>
      <c r="Q57" s="1"/>
      <c r="R57" s="1"/>
      <c r="S57" s="1"/>
      <c r="T57" s="1"/>
      <c r="U57" s="52"/>
      <c r="V57" s="52"/>
      <c r="W57" s="52"/>
      <c r="X57" s="49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24" hidden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24" hidden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4" hidden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4" hidden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4" hidden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idden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idden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</sheetData>
  <sheetProtection selectLockedCells="1"/>
  <mergeCells count="22">
    <mergeCell ref="J5:K5"/>
    <mergeCell ref="C5:G5"/>
    <mergeCell ref="B10:C10"/>
    <mergeCell ref="B11:C11"/>
    <mergeCell ref="B12:C12"/>
    <mergeCell ref="B9:C9"/>
    <mergeCell ref="D56:K56"/>
    <mergeCell ref="I57:K57"/>
    <mergeCell ref="B18:K18"/>
    <mergeCell ref="B31:K31"/>
    <mergeCell ref="B44:L44"/>
    <mergeCell ref="O5:S5"/>
    <mergeCell ref="V5:W5"/>
    <mergeCell ref="N9:O9"/>
    <mergeCell ref="N10:O10"/>
    <mergeCell ref="N11:O11"/>
    <mergeCell ref="U57:W57"/>
    <mergeCell ref="N12:O12"/>
    <mergeCell ref="N18:W18"/>
    <mergeCell ref="N31:W31"/>
    <mergeCell ref="N44:X44"/>
    <mergeCell ref="P56:W56"/>
  </mergeCells>
  <pageMargins left="0.25" right="0.25" top="0.75" bottom="0.75" header="0.3" footer="0.3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4EAFE82520434AAB6927317D3923EB" ma:contentTypeVersion="19" ma:contentTypeDescription="Create a new document." ma:contentTypeScope="" ma:versionID="be6a18b91f41685bb0eefecf63734719">
  <xsd:schema xmlns:xsd="http://www.w3.org/2001/XMLSchema" xmlns:xs="http://www.w3.org/2001/XMLSchema" xmlns:p="http://schemas.microsoft.com/office/2006/metadata/properties" xmlns:ns2="dbc66bc5-2f12-4418-a485-049ce360c267" xmlns:ns3="818165ef-cc62-49f7-8c59-427142f27b3f" targetNamespace="http://schemas.microsoft.com/office/2006/metadata/properties" ma:root="true" ma:fieldsID="bfb77c6408e2e3d1adfbb36e95df7647" ns2:_="" ns3:_="">
    <xsd:import namespace="dbc66bc5-2f12-4418-a485-049ce360c267"/>
    <xsd:import namespace="818165ef-cc62-49f7-8c59-427142f27b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c66bc5-2f12-4418-a485-049ce360c2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c543605-7fae-4173-b561-5059f1ff8d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165ef-cc62-49f7-8c59-427142f27b3f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eb99603-00a7-4398-b127-2b1d8a5272d0}" ma:internalName="TaxCatchAll" ma:showField="CatchAllData" ma:web="818165ef-cc62-49f7-8c59-427142f27b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18165ef-cc62-49f7-8c59-427142f27b3f" xsi:nil="true"/>
    <lcf76f155ced4ddcb4097134ff3c332f xmlns="dbc66bc5-2f12-4418-a485-049ce360c267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CAED059-974E-4E97-80DB-5A315A9E35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c66bc5-2f12-4418-a485-049ce360c267"/>
    <ds:schemaRef ds:uri="818165ef-cc62-49f7-8c59-427142f27b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31286AF-4ACD-44D3-B827-ED7A355CDF9C}">
  <ds:schemaRefs>
    <ds:schemaRef ds:uri="http://schemas.microsoft.com/office/2006/metadata/properties"/>
    <ds:schemaRef ds:uri="http://schemas.microsoft.com/office/infopath/2007/PartnerControls"/>
    <ds:schemaRef ds:uri="818165ef-cc62-49f7-8c59-427142f27b3f"/>
    <ds:schemaRef ds:uri="dbc66bc5-2f12-4418-a485-049ce360c267"/>
  </ds:schemaRefs>
</ds:datastoreItem>
</file>

<file path=customXml/itemProps3.xml><?xml version="1.0" encoding="utf-8"?>
<ds:datastoreItem xmlns:ds="http://schemas.openxmlformats.org/officeDocument/2006/customXml" ds:itemID="{46FE9DA6-A9CD-4C45-A7A7-05169D77B44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Ian Hagyard</dc:creator>
  <cp:keywords/>
  <dc:description/>
  <cp:lastModifiedBy>Pete Milward</cp:lastModifiedBy>
  <cp:revision/>
  <dcterms:created xsi:type="dcterms:W3CDTF">2019-06-25T14:21:49Z</dcterms:created>
  <dcterms:modified xsi:type="dcterms:W3CDTF">2026-07-28T13:24:46Z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0x010100864EAFE82520434AAB6927317D3923EB</vt:lpwstr>
  </property>
  <property fmtid="{D5CDD505-2E9C-101B-9397-08002B2CF9AE}" pid="3" name="_dlc_DocIdItemGuid">
    <vt:lpwstr>17d0904c-46a8-48de-bf99-28008a84bb3f</vt:lpwstr>
  </property>
  <property fmtid="{D5CDD505-2E9C-101B-9397-08002B2CF9AE}" pid="4" name="MediaServiceImageTags">
    <vt:lpwstr/>
  </property>
</Properties>
</file>